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0. VATROGASNO VIJEĆE\11. sjednica, usvojen financijski plan 2022, plan nabave 2022, natječaj zapovjednik\Nakon sjednice\"/>
    </mc:Choice>
  </mc:AlternateContent>
  <xr:revisionPtr revIDLastSave="0" documentId="8_{4CF1CC70-A8A2-404C-AAE8-9139F571A9B8}" xr6:coauthVersionLast="47" xr6:coauthVersionMax="47" xr10:uidLastSave="{00000000-0000-0000-0000-000000000000}"/>
  <bookViews>
    <workbookView xWindow="-120" yWindow="-120" windowWidth="29040" windowHeight="15840" xr2:uid="{C0D4C297-DDB6-4BBE-8207-0BB46A38C33C}"/>
  </bookViews>
  <sheets>
    <sheet name="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I100" i="1"/>
  <c r="D86" i="1"/>
  <c r="D82" i="1"/>
  <c r="D105" i="1" s="1"/>
  <c r="R66" i="1"/>
  <c r="Q66" i="1"/>
  <c r="M66" i="1"/>
  <c r="R63" i="1"/>
  <c r="H63" i="1"/>
  <c r="G63" i="1"/>
  <c r="F63" i="1"/>
  <c r="F64" i="1" s="1"/>
  <c r="F65" i="1" s="1"/>
  <c r="F67" i="1" s="1"/>
  <c r="E63" i="1"/>
  <c r="D63" i="1"/>
  <c r="C63" i="1"/>
  <c r="P62" i="1"/>
  <c r="O62" i="1"/>
  <c r="N62" i="1"/>
  <c r="K62" i="1" s="1"/>
  <c r="L62" i="1"/>
  <c r="J62" i="1"/>
  <c r="M62" i="1" s="1"/>
  <c r="P61" i="1"/>
  <c r="O61" i="1"/>
  <c r="Q60" i="1"/>
  <c r="Q63" i="1" s="1"/>
  <c r="P60" i="1"/>
  <c r="O60" i="1"/>
  <c r="P59" i="1"/>
  <c r="N59" i="1"/>
  <c r="N63" i="1" s="1"/>
  <c r="L59" i="1"/>
  <c r="L63" i="1" s="1"/>
  <c r="K59" i="1"/>
  <c r="K63" i="1" s="1"/>
  <c r="J59" i="1"/>
  <c r="J63" i="1" s="1"/>
  <c r="I59" i="1"/>
  <c r="P58" i="1"/>
  <c r="O58" i="1"/>
  <c r="P57" i="1"/>
  <c r="P63" i="1" s="1"/>
  <c r="O57" i="1"/>
  <c r="O63" i="1" s="1"/>
  <c r="R56" i="1"/>
  <c r="R64" i="1" s="1"/>
  <c r="Q56" i="1"/>
  <c r="Q64" i="1" s="1"/>
  <c r="O56" i="1"/>
  <c r="H56" i="1"/>
  <c r="E56" i="1"/>
  <c r="E64" i="1" s="1"/>
  <c r="D56" i="1"/>
  <c r="D64" i="1" s="1"/>
  <c r="C56" i="1"/>
  <c r="C64" i="1" s="1"/>
  <c r="P55" i="1"/>
  <c r="N55" i="1"/>
  <c r="L55" i="1"/>
  <c r="K55" i="1"/>
  <c r="J55" i="1"/>
  <c r="M55" i="1" s="1"/>
  <c r="I55" i="1"/>
  <c r="P54" i="1"/>
  <c r="N54" i="1"/>
  <c r="K54" i="1" s="1"/>
  <c r="L54" i="1"/>
  <c r="J54" i="1"/>
  <c r="M54" i="1" s="1"/>
  <c r="P53" i="1"/>
  <c r="N53" i="1"/>
  <c r="L53" i="1"/>
  <c r="K53" i="1"/>
  <c r="M53" i="1" s="1"/>
  <c r="J53" i="1"/>
  <c r="I53" i="1"/>
  <c r="P52" i="1"/>
  <c r="N52" i="1"/>
  <c r="K52" i="1" s="1"/>
  <c r="L52" i="1"/>
  <c r="J52" i="1"/>
  <c r="M52" i="1" s="1"/>
  <c r="P51" i="1"/>
  <c r="N51" i="1"/>
  <c r="L51" i="1"/>
  <c r="K51" i="1"/>
  <c r="M51" i="1" s="1"/>
  <c r="J51" i="1"/>
  <c r="I51" i="1"/>
  <c r="P50" i="1"/>
  <c r="N50" i="1"/>
  <c r="K50" i="1" s="1"/>
  <c r="L50" i="1"/>
  <c r="J50" i="1"/>
  <c r="M50" i="1" s="1"/>
  <c r="P49" i="1"/>
  <c r="N49" i="1"/>
  <c r="L49" i="1"/>
  <c r="K49" i="1"/>
  <c r="M49" i="1" s="1"/>
  <c r="J49" i="1"/>
  <c r="I49" i="1"/>
  <c r="G48" i="1"/>
  <c r="G56" i="1" s="1"/>
  <c r="G64" i="1" s="1"/>
  <c r="P47" i="1"/>
  <c r="N47" i="1"/>
  <c r="K47" i="1" s="1"/>
  <c r="L47" i="1"/>
  <c r="J47" i="1"/>
  <c r="M47" i="1" s="1"/>
  <c r="P46" i="1"/>
  <c r="N46" i="1"/>
  <c r="L46" i="1"/>
  <c r="K46" i="1"/>
  <c r="J46" i="1"/>
  <c r="I46" i="1"/>
  <c r="N44" i="1"/>
  <c r="K44" i="1" s="1"/>
  <c r="L44" i="1"/>
  <c r="J44" i="1"/>
  <c r="M44" i="1" s="1"/>
  <c r="R42" i="1"/>
  <c r="Q42" i="1"/>
  <c r="O42" i="1"/>
  <c r="H42" i="1"/>
  <c r="G42" i="1"/>
  <c r="E42" i="1"/>
  <c r="D42" i="1"/>
  <c r="C42" i="1"/>
  <c r="P41" i="1"/>
  <c r="N41" i="1"/>
  <c r="K41" i="1" s="1"/>
  <c r="L41" i="1"/>
  <c r="J41" i="1"/>
  <c r="M41" i="1" s="1"/>
  <c r="P40" i="1"/>
  <c r="N40" i="1"/>
  <c r="L40" i="1"/>
  <c r="K40" i="1"/>
  <c r="J40" i="1"/>
  <c r="M40" i="1" s="1"/>
  <c r="I40" i="1"/>
  <c r="P39" i="1"/>
  <c r="N39" i="1"/>
  <c r="K39" i="1" s="1"/>
  <c r="L39" i="1"/>
  <c r="J39" i="1"/>
  <c r="M39" i="1" s="1"/>
  <c r="I39" i="1"/>
  <c r="P38" i="1"/>
  <c r="P42" i="1" s="1"/>
  <c r="N38" i="1"/>
  <c r="N42" i="1" s="1"/>
  <c r="L38" i="1"/>
  <c r="L42" i="1" s="1"/>
  <c r="K38" i="1"/>
  <c r="K42" i="1" s="1"/>
  <c r="J38" i="1"/>
  <c r="J42" i="1" s="1"/>
  <c r="I38" i="1"/>
  <c r="R37" i="1"/>
  <c r="Q37" i="1"/>
  <c r="O37" i="1"/>
  <c r="H37" i="1"/>
  <c r="G37" i="1"/>
  <c r="F37" i="1"/>
  <c r="E37" i="1"/>
  <c r="D37" i="1"/>
  <c r="C37" i="1"/>
  <c r="P36" i="1"/>
  <c r="N36" i="1"/>
  <c r="L36" i="1"/>
  <c r="K36" i="1"/>
  <c r="J36" i="1"/>
  <c r="M36" i="1" s="1"/>
  <c r="I36" i="1"/>
  <c r="P35" i="1"/>
  <c r="N35" i="1"/>
  <c r="K35" i="1" s="1"/>
  <c r="L35" i="1"/>
  <c r="J35" i="1"/>
  <c r="M35" i="1" s="1"/>
  <c r="P34" i="1"/>
  <c r="N34" i="1"/>
  <c r="L34" i="1"/>
  <c r="K34" i="1"/>
  <c r="M34" i="1" s="1"/>
  <c r="J34" i="1"/>
  <c r="I34" i="1"/>
  <c r="P33" i="1"/>
  <c r="N33" i="1"/>
  <c r="K33" i="1" s="1"/>
  <c r="L33" i="1"/>
  <c r="J33" i="1"/>
  <c r="M33" i="1" s="1"/>
  <c r="P32" i="1"/>
  <c r="N32" i="1"/>
  <c r="L32" i="1"/>
  <c r="K32" i="1"/>
  <c r="M32" i="1" s="1"/>
  <c r="J32" i="1"/>
  <c r="I32" i="1"/>
  <c r="P31" i="1"/>
  <c r="N31" i="1"/>
  <c r="K31" i="1" s="1"/>
  <c r="L31" i="1"/>
  <c r="J31" i="1"/>
  <c r="M31" i="1" s="1"/>
  <c r="P30" i="1"/>
  <c r="N30" i="1"/>
  <c r="L30" i="1"/>
  <c r="K30" i="1"/>
  <c r="M30" i="1" s="1"/>
  <c r="J30" i="1"/>
  <c r="I30" i="1"/>
  <c r="P29" i="1"/>
  <c r="P37" i="1" s="1"/>
  <c r="N29" i="1"/>
  <c r="N37" i="1" s="1"/>
  <c r="L29" i="1"/>
  <c r="L37" i="1" s="1"/>
  <c r="J29" i="1"/>
  <c r="J37" i="1" s="1"/>
  <c r="R28" i="1"/>
  <c r="O28" i="1"/>
  <c r="F28" i="1"/>
  <c r="E28" i="1"/>
  <c r="D28" i="1"/>
  <c r="C28" i="1"/>
  <c r="Q27" i="1"/>
  <c r="Q28" i="1" s="1"/>
  <c r="P27" i="1"/>
  <c r="N27" i="1"/>
  <c r="K27" i="1" s="1"/>
  <c r="L27" i="1"/>
  <c r="J27" i="1"/>
  <c r="M27" i="1" s="1"/>
  <c r="P26" i="1"/>
  <c r="H26" i="1"/>
  <c r="H28" i="1" s="1"/>
  <c r="P25" i="1"/>
  <c r="N25" i="1"/>
  <c r="L25" i="1"/>
  <c r="K25" i="1"/>
  <c r="M25" i="1" s="1"/>
  <c r="J25" i="1"/>
  <c r="I25" i="1"/>
  <c r="P24" i="1"/>
  <c r="N24" i="1"/>
  <c r="K24" i="1" s="1"/>
  <c r="L24" i="1"/>
  <c r="J24" i="1"/>
  <c r="M24" i="1" s="1"/>
  <c r="P23" i="1"/>
  <c r="P28" i="1" s="1"/>
  <c r="G23" i="1"/>
  <c r="G28" i="1" s="1"/>
  <c r="R22" i="1"/>
  <c r="R43" i="1" s="1"/>
  <c r="Q22" i="1"/>
  <c r="F22" i="1"/>
  <c r="E22" i="1"/>
  <c r="E43" i="1" s="1"/>
  <c r="D22" i="1"/>
  <c r="D43" i="1" s="1"/>
  <c r="C22" i="1"/>
  <c r="C43" i="1" s="1"/>
  <c r="O21" i="1"/>
  <c r="O22" i="1" s="1"/>
  <c r="O43" i="1" s="1"/>
  <c r="G21" i="1"/>
  <c r="P21" i="1" s="1"/>
  <c r="P20" i="1"/>
  <c r="H20" i="1"/>
  <c r="H22" i="1" s="1"/>
  <c r="H43" i="1" s="1"/>
  <c r="P19" i="1"/>
  <c r="N19" i="1"/>
  <c r="L19" i="1"/>
  <c r="J19" i="1"/>
  <c r="R18" i="1"/>
  <c r="R45" i="1" s="1"/>
  <c r="R65" i="1" s="1"/>
  <c r="R67" i="1" s="1"/>
  <c r="Q18" i="1"/>
  <c r="O18" i="1"/>
  <c r="H18" i="1"/>
  <c r="G18" i="1"/>
  <c r="E18" i="1"/>
  <c r="D18" i="1"/>
  <c r="D45" i="1" s="1"/>
  <c r="D65" i="1" s="1"/>
  <c r="D67" i="1" s="1"/>
  <c r="C18" i="1"/>
  <c r="R17" i="1"/>
  <c r="Q17" i="1"/>
  <c r="O17" i="1"/>
  <c r="H17" i="1"/>
  <c r="G17" i="1"/>
  <c r="E17" i="1"/>
  <c r="D17" i="1"/>
  <c r="C17" i="1"/>
  <c r="P16" i="1"/>
  <c r="P17" i="1" s="1"/>
  <c r="N16" i="1"/>
  <c r="N17" i="1" s="1"/>
  <c r="L16" i="1"/>
  <c r="L17" i="1" s="1"/>
  <c r="K16" i="1"/>
  <c r="K17" i="1" s="1"/>
  <c r="J16" i="1"/>
  <c r="J17" i="1" s="1"/>
  <c r="I16" i="1"/>
  <c r="I17" i="1" s="1"/>
  <c r="R15" i="1"/>
  <c r="Q15" i="1"/>
  <c r="O15" i="1"/>
  <c r="H15" i="1"/>
  <c r="G15" i="1"/>
  <c r="E15" i="1"/>
  <c r="D15" i="1"/>
  <c r="C15" i="1"/>
  <c r="P14" i="1"/>
  <c r="N14" i="1"/>
  <c r="L14" i="1"/>
  <c r="K14" i="1"/>
  <c r="J14" i="1"/>
  <c r="M14" i="1" s="1"/>
  <c r="I14" i="1"/>
  <c r="P13" i="1"/>
  <c r="N13" i="1"/>
  <c r="K13" i="1" s="1"/>
  <c r="L13" i="1"/>
  <c r="J13" i="1"/>
  <c r="M13" i="1" s="1"/>
  <c r="P12" i="1"/>
  <c r="P15" i="1" s="1"/>
  <c r="N12" i="1"/>
  <c r="N15" i="1" s="1"/>
  <c r="L12" i="1"/>
  <c r="L15" i="1" s="1"/>
  <c r="K12" i="1"/>
  <c r="K15" i="1" s="1"/>
  <c r="J12" i="1"/>
  <c r="M12" i="1" s="1"/>
  <c r="I12" i="1"/>
  <c r="R11" i="1"/>
  <c r="Q11" i="1"/>
  <c r="O11" i="1"/>
  <c r="H11" i="1"/>
  <c r="G11" i="1"/>
  <c r="E11" i="1"/>
  <c r="D11" i="1"/>
  <c r="C11" i="1"/>
  <c r="P10" i="1"/>
  <c r="P18" i="1" s="1"/>
  <c r="N10" i="1"/>
  <c r="N18" i="1" s="1"/>
  <c r="L10" i="1"/>
  <c r="L18" i="1" s="1"/>
  <c r="J10" i="1"/>
  <c r="J18" i="1" s="1"/>
  <c r="M17" i="1" l="1"/>
  <c r="P22" i="1"/>
  <c r="P43" i="1" s="1"/>
  <c r="P45" i="1" s="1"/>
  <c r="M42" i="1"/>
  <c r="J11" i="1"/>
  <c r="L11" i="1"/>
  <c r="N11" i="1"/>
  <c r="P11" i="1"/>
  <c r="I13" i="1"/>
  <c r="I15" i="1" s="1"/>
  <c r="J15" i="1"/>
  <c r="M15" i="1" s="1"/>
  <c r="O45" i="1"/>
  <c r="I19" i="1"/>
  <c r="K19" i="1"/>
  <c r="M19" i="1"/>
  <c r="G22" i="1"/>
  <c r="G43" i="1" s="1"/>
  <c r="G45" i="1" s="1"/>
  <c r="G65" i="1" s="1"/>
  <c r="G67" i="1" s="1"/>
  <c r="Q43" i="1"/>
  <c r="Q45" i="1" s="1"/>
  <c r="Q65" i="1" s="1"/>
  <c r="Q67" i="1" s="1"/>
  <c r="N23" i="1"/>
  <c r="I24" i="1"/>
  <c r="N26" i="1"/>
  <c r="I27" i="1"/>
  <c r="I29" i="1"/>
  <c r="K29" i="1"/>
  <c r="K37" i="1" s="1"/>
  <c r="M37" i="1" s="1"/>
  <c r="M29" i="1"/>
  <c r="I31" i="1"/>
  <c r="I33" i="1"/>
  <c r="I35" i="1"/>
  <c r="M38" i="1"/>
  <c r="I10" i="1"/>
  <c r="K10" i="1"/>
  <c r="M10" i="1" s="1"/>
  <c r="M16" i="1"/>
  <c r="C45" i="1"/>
  <c r="C65" i="1" s="1"/>
  <c r="C67" i="1" s="1"/>
  <c r="E45" i="1"/>
  <c r="E65" i="1" s="1"/>
  <c r="E67" i="1" s="1"/>
  <c r="H45" i="1"/>
  <c r="H65" i="1" s="1"/>
  <c r="H67" i="1" s="1"/>
  <c r="N20" i="1"/>
  <c r="N22" i="1" s="1"/>
  <c r="N21" i="1"/>
  <c r="I41" i="1"/>
  <c r="I42" i="1" s="1"/>
  <c r="O64" i="1"/>
  <c r="I44" i="1"/>
  <c r="I47" i="1"/>
  <c r="P48" i="1"/>
  <c r="P56" i="1" s="1"/>
  <c r="P64" i="1" s="1"/>
  <c r="I50" i="1"/>
  <c r="I52" i="1"/>
  <c r="I54" i="1"/>
  <c r="M46" i="1"/>
  <c r="N48" i="1"/>
  <c r="N56" i="1" s="1"/>
  <c r="N64" i="1" s="1"/>
  <c r="M59" i="1"/>
  <c r="M63" i="1" s="1"/>
  <c r="I62" i="1"/>
  <c r="I63" i="1" s="1"/>
  <c r="P65" i="1" l="1"/>
  <c r="P67" i="1" s="1"/>
  <c r="L21" i="1"/>
  <c r="J21" i="1"/>
  <c r="M21" i="1" s="1"/>
  <c r="K21" i="1"/>
  <c r="I21" i="1"/>
  <c r="H74" i="1"/>
  <c r="H72" i="1"/>
  <c r="H75" i="1"/>
  <c r="H73" i="1"/>
  <c r="I11" i="1"/>
  <c r="I18" i="1"/>
  <c r="O65" i="1"/>
  <c r="O67" i="1" s="1"/>
  <c r="P78" i="1" s="1"/>
  <c r="L48" i="1"/>
  <c r="L56" i="1" s="1"/>
  <c r="L64" i="1" s="1"/>
  <c r="L75" i="1" s="1"/>
  <c r="J48" i="1"/>
  <c r="K48" i="1"/>
  <c r="K56" i="1" s="1"/>
  <c r="K64" i="1" s="1"/>
  <c r="L74" i="1" s="1"/>
  <c r="I48" i="1"/>
  <c r="I56" i="1" s="1"/>
  <c r="I64" i="1" s="1"/>
  <c r="L72" i="1" s="1"/>
  <c r="L20" i="1"/>
  <c r="L22" i="1" s="1"/>
  <c r="J20" i="1"/>
  <c r="K20" i="1"/>
  <c r="I20" i="1"/>
  <c r="I22" i="1" s="1"/>
  <c r="I43" i="1" s="1"/>
  <c r="K11" i="1"/>
  <c r="K18" i="1"/>
  <c r="I37" i="1"/>
  <c r="K26" i="1"/>
  <c r="I26" i="1"/>
  <c r="L26" i="1"/>
  <c r="J26" i="1"/>
  <c r="N28" i="1"/>
  <c r="N43" i="1" s="1"/>
  <c r="N45" i="1" s="1"/>
  <c r="N65" i="1" s="1"/>
  <c r="N67" i="1" s="1"/>
  <c r="K23" i="1"/>
  <c r="I23" i="1"/>
  <c r="I28" i="1" s="1"/>
  <c r="L23" i="1"/>
  <c r="J23" i="1"/>
  <c r="K22" i="1"/>
  <c r="M11" i="1"/>
  <c r="J28" i="1" l="1"/>
  <c r="M23" i="1"/>
  <c r="M18" i="1"/>
  <c r="M20" i="1"/>
  <c r="J22" i="1"/>
  <c r="M48" i="1"/>
  <c r="M56" i="1" s="1"/>
  <c r="M64" i="1" s="1"/>
  <c r="J56" i="1"/>
  <c r="J64" i="1" s="1"/>
  <c r="L73" i="1" s="1"/>
  <c r="L76" i="1" s="1"/>
  <c r="L77" i="1" s="1"/>
  <c r="I45" i="1"/>
  <c r="H77" i="1"/>
  <c r="H76" i="1"/>
  <c r="L28" i="1"/>
  <c r="K28" i="1"/>
  <c r="K43" i="1" s="1"/>
  <c r="K45" i="1" s="1"/>
  <c r="M26" i="1"/>
  <c r="L43" i="1"/>
  <c r="L45" i="1" s="1"/>
  <c r="K74" i="1" l="1"/>
  <c r="N74" i="1" s="1"/>
  <c r="P74" i="1" s="1"/>
  <c r="K65" i="1"/>
  <c r="K67" i="1" s="1"/>
  <c r="K72" i="1"/>
  <c r="I65" i="1"/>
  <c r="I67" i="1" s="1"/>
  <c r="M28" i="1"/>
  <c r="K75" i="1"/>
  <c r="N75" i="1" s="1"/>
  <c r="P75" i="1" s="1"/>
  <c r="L65" i="1"/>
  <c r="L67" i="1" s="1"/>
  <c r="J43" i="1"/>
  <c r="M22" i="1"/>
  <c r="M43" i="1" l="1"/>
  <c r="J45" i="1"/>
  <c r="N72" i="1"/>
  <c r="P72" i="1" l="1"/>
  <c r="K73" i="1"/>
  <c r="J65" i="1"/>
  <c r="J67" i="1" s="1"/>
  <c r="M45" i="1"/>
  <c r="M65" i="1" s="1"/>
  <c r="M67" i="1" s="1"/>
  <c r="N73" i="1" l="1"/>
  <c r="K76" i="1"/>
  <c r="K77" i="1" s="1"/>
  <c r="P73" i="1" l="1"/>
  <c r="N76" i="1"/>
  <c r="N77" i="1" s="1"/>
  <c r="P77" i="1" l="1"/>
  <c r="P76" i="1"/>
  <c r="P79" i="1" s="1"/>
</calcChain>
</file>

<file path=xl/sharedStrings.xml><?xml version="1.0" encoding="utf-8"?>
<sst xmlns="http://schemas.openxmlformats.org/spreadsheetml/2006/main" count="158" uniqueCount="140">
  <si>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</si>
  <si>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</si>
  <si>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</si>
  <si>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</si>
  <si>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</t>
  </si>
  <si>
    <t xml:space="preserve"> FINANCIJSKI PLAN ZA 2022. g. S PROJEKCIJAMA 2023-2024.g. - usvojeno na 6. sjednici GV 13.12.2021. i 11. sjednici VV 27.12.2021.</t>
  </si>
  <si>
    <t>Aktivnost 309002: REDOVNA DJELATNOST IZNAD MINIMALNOG STANDARDA</t>
  </si>
  <si>
    <t>IZVORI FINANCIRANJA 2022.</t>
  </si>
  <si>
    <t>Naziv računa</t>
  </si>
  <si>
    <t>Izvršenje 2018.</t>
  </si>
  <si>
    <t>Izvršenje 2019.</t>
  </si>
  <si>
    <t>Izvršenje 2020.</t>
  </si>
  <si>
    <t>Plan 2021.          I IZMJENE</t>
  </si>
  <si>
    <t>Plan 2022.   PRIJEDLOG
UKUPNO</t>
  </si>
  <si>
    <t>Minimalni
standardi
Uredba NN 148/20</t>
  </si>
  <si>
    <t>Grad Opatija
57%</t>
  </si>
  <si>
    <t>Općina
Matulji
23%</t>
  </si>
  <si>
    <t>Općina
Lovran
14%</t>
  </si>
  <si>
    <t xml:space="preserve">Općina 
M.Draga
6% </t>
  </si>
  <si>
    <t>OSTALE
JLS</t>
  </si>
  <si>
    <t>Izvan minimalnih
standarda</t>
  </si>
  <si>
    <t>Ostali izvori</t>
  </si>
  <si>
    <t>razlika
2022/
2021</t>
  </si>
  <si>
    <t xml:space="preserve">Projekcija 2023.
</t>
  </si>
  <si>
    <t xml:space="preserve">Projekcija 2024.
</t>
  </si>
  <si>
    <t>12'(8-10)</t>
  </si>
  <si>
    <t>13 (5-6-13)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</si>
  <si>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</si>
  <si>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</si>
  <si>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</si>
  <si>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</si>
  <si>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</si>
  <si>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</si>
  <si>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</si>
  <si>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</si>
  <si>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</si>
  <si>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</si>
  <si>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</si>
  <si>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</si>
  <si>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</si>
  <si>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mater.</t>
  </si>
  <si>
    <t>Energija</t>
  </si>
  <si>
    <t>Materijal i dijelovi za tek. i inv. održ.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</si>
  <si>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</si>
  <si>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</si>
  <si>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</si>
  <si>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</si>
  <si>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</si>
  <si>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</si>
  <si>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Komunalane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</si>
  <si>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</si>
  <si>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</si>
  <si>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</si>
  <si>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</si>
  <si>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</si>
  <si>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</si>
  <si>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</si>
  <si>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</si>
  <si>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</si>
  <si>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</si>
  <si>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</si>
  <si>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</si>
  <si>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</si>
  <si>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</si>
  <si>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</si>
  <si>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</si>
  <si>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</si>
  <si>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Dodatno ulaganje na prijevoz.sred</t>
  </si>
  <si>
    <t>Otplata glavnice primljenih zajmova</t>
  </si>
  <si>
    <t>Kamate za primljene kredite</t>
  </si>
  <si>
    <t>Kapitalne donacije neprofitnim org.</t>
  </si>
  <si>
    <t>Prijevozna sredstva</t>
  </si>
  <si>
    <t>3,4,5</t>
  </si>
  <si>
    <t>Rashodi za nabavu nefinanc. i finacijske imovine</t>
  </si>
  <si>
    <t>POSLOVNI OBJEKTI, izgradnja vatrogasnog centra, namjenska sredstva - EU</t>
  </si>
  <si>
    <t>POSLOVNI OBJEKTI, izgradnja vatrogasnog centra, namjenska sredstva - namjenski</t>
  </si>
  <si>
    <t>POSLOVNI OBJEKTI, izgradnja vatrogasnog centra</t>
  </si>
  <si>
    <t>Otplata glavnice primljenih kredita od tuzemnih</t>
  </si>
  <si>
    <t>Izrada projektne dokumentacije za vatrogasni dom</t>
  </si>
  <si>
    <t>IZGRADNJA VATROG. CENTRA</t>
  </si>
  <si>
    <t>UKUPNO KAPITALNA ULAGANJA</t>
  </si>
  <si>
    <t>UKUPNO PLAN J V P</t>
  </si>
  <si>
    <t>Pokriće manjka iz 2019.g.</t>
  </si>
  <si>
    <t>bez VC</t>
  </si>
  <si>
    <t>Raspored na JLS</t>
  </si>
  <si>
    <t>Miminalni</t>
  </si>
  <si>
    <t>redovna</t>
  </si>
  <si>
    <t>kapitalna</t>
  </si>
  <si>
    <t>Iznad minimalnih</t>
  </si>
  <si>
    <t>ukupno</t>
  </si>
  <si>
    <t>Grad Opatija</t>
  </si>
  <si>
    <t>Općina Matulji</t>
  </si>
  <si>
    <t>Općina Lovran</t>
  </si>
  <si>
    <t>Općina M.Draga</t>
  </si>
  <si>
    <t>Ukupno</t>
  </si>
  <si>
    <t>Ostale JLS</t>
  </si>
  <si>
    <t>JLS</t>
  </si>
  <si>
    <t>vlastita sredstva/ostali izvori</t>
  </si>
  <si>
    <t>Uredska oprema i namještaj:</t>
  </si>
  <si>
    <t xml:space="preserve">stolice </t>
  </si>
  <si>
    <t>3 kom</t>
  </si>
  <si>
    <t>printer, računalo i dr.</t>
  </si>
  <si>
    <t>Komunikacijska oprema:</t>
  </si>
  <si>
    <t xml:space="preserve">radiostanice komada </t>
  </si>
  <si>
    <t>2 kom</t>
  </si>
  <si>
    <t>Oprema za održavanje i zaštitu</t>
  </si>
  <si>
    <t>vatrog.armature za gašenje (mlaznice)</t>
  </si>
  <si>
    <t>mlaznice FI 25</t>
  </si>
  <si>
    <t>4 kom</t>
  </si>
  <si>
    <t>majice, print, košulje</t>
  </si>
  <si>
    <t>80 kom</t>
  </si>
  <si>
    <t>cijevi tlačne HA visokotlačne</t>
  </si>
  <si>
    <t>6 kom</t>
  </si>
  <si>
    <t>hlače, jakne, rukavice, opasač</t>
  </si>
  <si>
    <t xml:space="preserve">cijevi tlačne C visokotlačne </t>
  </si>
  <si>
    <t>vatrog. Cipele</t>
  </si>
  <si>
    <t>40 pari</t>
  </si>
  <si>
    <t xml:space="preserve">cijevi tlačne D visokotlačne </t>
  </si>
  <si>
    <t>10 kom</t>
  </si>
  <si>
    <t>zašt. Odjeća za otvorene p</t>
  </si>
  <si>
    <t xml:space="preserve">CFK boce </t>
  </si>
  <si>
    <t>5 kom</t>
  </si>
  <si>
    <t>N469, odijelo</t>
  </si>
  <si>
    <t>prsne lampe</t>
  </si>
  <si>
    <t>v. kaciga interventna</t>
  </si>
  <si>
    <t>zračni jastuk</t>
  </si>
  <si>
    <t>1 kom</t>
  </si>
  <si>
    <t>v. kaciga šumska</t>
  </si>
  <si>
    <t>vatrog. Ap. za poč. gašenje prah</t>
  </si>
  <si>
    <t>potkapa</t>
  </si>
  <si>
    <t>vatrog. Ap. za poč. gašenje CO2</t>
  </si>
  <si>
    <t>ronilačka odijela</t>
  </si>
  <si>
    <t>odijelo za kemijske incidente</t>
  </si>
  <si>
    <t>vatrog. Šumske čizme</t>
  </si>
  <si>
    <t>6 pari</t>
  </si>
  <si>
    <t>motorna pila</t>
  </si>
  <si>
    <t>vatrogasne interventne č.</t>
  </si>
  <si>
    <t>ostalo</t>
  </si>
  <si>
    <t>Dodatno ulaganje na prijev. Sred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</si>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</sst>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7030A0"/>
      <name val="Arial"/>
      <family val="2"/>
      <charset val="238"/>
    </font>
    <font>
      <u/>
      <sz val="8"/>
      <name val="Arial"/>
      <family val="2"/>
      <charset val="238"/>
    </font>
    <font>
      <sz val="8"/>
      <color theme="4" tint="-0.249977111117893"/>
      <name val="Arial"/>
      <family val="2"/>
      <charset val="238"/>
    </font>
    <font>
      <b/>
      <sz val="8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280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2" borderId="0" xfId="0" applyNumberFormat="1" applyFont="1" applyFill="1"/>
    <xf numFmtId="3" fontId="6" fillId="2" borderId="1" xfId="0" applyNumberFormat="1" applyFont="1" applyFill="1" applyBorder="1"/>
    <xf numFmtId="0" fontId="6" fillId="3" borderId="1" xfId="0" applyFont="1" applyFill="1" applyBorder="1"/>
    <xf numFmtId="0" fontId="6" fillId="3" borderId="0" xfId="0" applyFont="1" applyFill="1"/>
    <xf numFmtId="3" fontId="1" fillId="4" borderId="0" xfId="0" applyNumberFormat="1" applyFont="1" applyFill="1"/>
    <xf numFmtId="0" fontId="1" fillId="4" borderId="0" xfId="0" applyFont="1" applyFill="1"/>
    <xf numFmtId="0" fontId="6" fillId="5" borderId="1" xfId="0" applyFont="1" applyFill="1" applyBorder="1"/>
    <xf numFmtId="0" fontId="6" fillId="5" borderId="0" xfId="0" applyFont="1" applyFill="1"/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6" fillId="5" borderId="0" xfId="0" applyNumberFormat="1" applyFont="1" applyFill="1"/>
    <xf numFmtId="3" fontId="6" fillId="5" borderId="0" xfId="0" applyNumberFormat="1" applyFont="1" applyFill="1"/>
    <xf numFmtId="0" fontId="6" fillId="4" borderId="0" xfId="0" applyFont="1" applyFill="1"/>
    <xf numFmtId="0" fontId="2" fillId="4" borderId="0" xfId="0" applyFont="1" applyFill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5" xfId="0" applyNumberFormat="1" applyFont="1" applyBorder="1"/>
    <xf numFmtId="4" fontId="6" fillId="0" borderId="8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 vertical="justify" wrapText="1"/>
    </xf>
    <xf numFmtId="0" fontId="6" fillId="0" borderId="9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3" fontId="6" fillId="0" borderId="13" xfId="0" quotePrefix="1" applyNumberFormat="1" applyFont="1" applyBorder="1" applyAlignment="1">
      <alignment horizontal="center"/>
    </xf>
    <xf numFmtId="3" fontId="6" fillId="0" borderId="15" xfId="0" quotePrefix="1" applyNumberFormat="1" applyFont="1" applyBorder="1" applyAlignment="1">
      <alignment horizontal="center"/>
    </xf>
    <xf numFmtId="3" fontId="8" fillId="0" borderId="16" xfId="0" quotePrefix="1" applyNumberFormat="1" applyFont="1" applyBorder="1" applyAlignment="1">
      <alignment horizontal="center"/>
    </xf>
    <xf numFmtId="3" fontId="9" fillId="0" borderId="12" xfId="0" quotePrefix="1" applyNumberFormat="1" applyFont="1" applyBorder="1" applyAlignment="1">
      <alignment horizontal="center"/>
    </xf>
    <xf numFmtId="3" fontId="8" fillId="0" borderId="14" xfId="0" quotePrefix="1" applyNumberFormat="1" applyFont="1" applyBorder="1" applyAlignment="1">
      <alignment horizontal="center"/>
    </xf>
    <xf numFmtId="3" fontId="10" fillId="0" borderId="13" xfId="0" quotePrefix="1" applyNumberFormat="1" applyFont="1" applyBorder="1" applyAlignment="1">
      <alignment horizontal="center"/>
    </xf>
    <xf numFmtId="3" fontId="11" fillId="0" borderId="13" xfId="0" quotePrefix="1" applyNumberFormat="1" applyFont="1" applyBorder="1" applyAlignment="1">
      <alignment horizontal="center"/>
    </xf>
    <xf numFmtId="3" fontId="9" fillId="0" borderId="15" xfId="0" quotePrefix="1" applyNumberFormat="1" applyFont="1" applyBorder="1" applyAlignment="1">
      <alignment horizontal="center"/>
    </xf>
    <xf numFmtId="3" fontId="6" fillId="0" borderId="16" xfId="0" quotePrefix="1" applyNumberFormat="1" applyFont="1" applyBorder="1" applyAlignment="1">
      <alignment horizontal="center"/>
    </xf>
    <xf numFmtId="3" fontId="6" fillId="0" borderId="17" xfId="0" quotePrefix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4" fontId="1" fillId="0" borderId="13" xfId="0" applyNumberFormat="1" applyFont="1" applyBorder="1"/>
    <xf numFmtId="4" fontId="1" fillId="4" borderId="13" xfId="0" applyNumberFormat="1" applyFont="1" applyFill="1" applyBorder="1"/>
    <xf numFmtId="3" fontId="1" fillId="4" borderId="15" xfId="0" applyNumberFormat="1" applyFont="1" applyFill="1" applyBorder="1"/>
    <xf numFmtId="3" fontId="2" fillId="4" borderId="16" xfId="0" applyNumberFormat="1" applyFont="1" applyFill="1" applyBorder="1"/>
    <xf numFmtId="3" fontId="4" fillId="0" borderId="12" xfId="0" applyNumberFormat="1" applyFont="1" applyBorder="1"/>
    <xf numFmtId="3" fontId="1" fillId="0" borderId="13" xfId="0" applyNumberFormat="1" applyFont="1" applyBorder="1"/>
    <xf numFmtId="3" fontId="2" fillId="0" borderId="14" xfId="0" applyNumberFormat="1" applyFont="1" applyBorder="1"/>
    <xf numFmtId="3" fontId="5" fillId="0" borderId="13" xfId="0" applyNumberFormat="1" applyFont="1" applyBorder="1"/>
    <xf numFmtId="3" fontId="4" fillId="0" borderId="15" xfId="0" applyNumberFormat="1" applyFont="1" applyBorder="1"/>
    <xf numFmtId="3" fontId="1" fillId="0" borderId="17" xfId="0" applyNumberFormat="1" applyFont="1" applyBorder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wrapText="1"/>
    </xf>
    <xf numFmtId="4" fontId="6" fillId="0" borderId="13" xfId="0" applyNumberFormat="1" applyFont="1" applyBorder="1"/>
    <xf numFmtId="3" fontId="6" fillId="0" borderId="15" xfId="0" applyNumberFormat="1" applyFont="1" applyBorder="1"/>
    <xf numFmtId="3" fontId="8" fillId="4" borderId="16" xfId="0" applyNumberFormat="1" applyFont="1" applyFill="1" applyBorder="1"/>
    <xf numFmtId="3" fontId="9" fillId="0" borderId="12" xfId="0" applyNumberFormat="1" applyFont="1" applyBorder="1"/>
    <xf numFmtId="3" fontId="6" fillId="0" borderId="13" xfId="0" applyNumberFormat="1" applyFont="1" applyBorder="1"/>
    <xf numFmtId="3" fontId="8" fillId="0" borderId="14" xfId="0" applyNumberFormat="1" applyFont="1" applyBorder="1"/>
    <xf numFmtId="3" fontId="10" fillId="0" borderId="13" xfId="0" applyNumberFormat="1" applyFont="1" applyBorder="1"/>
    <xf numFmtId="3" fontId="12" fillId="0" borderId="13" xfId="0" applyNumberFormat="1" applyFont="1" applyBorder="1"/>
    <xf numFmtId="3" fontId="9" fillId="0" borderId="15" xfId="0" applyNumberFormat="1" applyFont="1" applyBorder="1"/>
    <xf numFmtId="3" fontId="6" fillId="0" borderId="17" xfId="0" applyNumberFormat="1" applyFont="1" applyBorder="1"/>
    <xf numFmtId="3" fontId="1" fillId="0" borderId="15" xfId="0" applyNumberFormat="1" applyFont="1" applyBorder="1"/>
    <xf numFmtId="0" fontId="1" fillId="0" borderId="9" xfId="0" applyFont="1" applyBorder="1" applyAlignment="1">
      <alignment horizontal="left" wrapText="1"/>
    </xf>
    <xf numFmtId="3" fontId="11" fillId="0" borderId="13" xfId="0" applyNumberFormat="1" applyFont="1" applyBorder="1"/>
    <xf numFmtId="3" fontId="13" fillId="0" borderId="13" xfId="0" applyNumberFormat="1" applyFont="1" applyBorder="1"/>
    <xf numFmtId="0" fontId="12" fillId="0" borderId="18" xfId="0" applyFont="1" applyBorder="1" applyAlignment="1">
      <alignment horizontal="center"/>
    </xf>
    <xf numFmtId="0" fontId="12" fillId="0" borderId="18" xfId="0" applyFont="1" applyBorder="1" applyAlignment="1">
      <alignment wrapText="1"/>
    </xf>
    <xf numFmtId="4" fontId="6" fillId="0" borderId="19" xfId="0" applyNumberFormat="1" applyFont="1" applyBorder="1"/>
    <xf numFmtId="3" fontId="6" fillId="0" borderId="20" xfId="0" applyNumberFormat="1" applyFont="1" applyBorder="1"/>
    <xf numFmtId="3" fontId="8" fillId="4" borderId="21" xfId="0" applyNumberFormat="1" applyFont="1" applyFill="1" applyBorder="1"/>
    <xf numFmtId="3" fontId="9" fillId="0" borderId="22" xfId="0" applyNumberFormat="1" applyFont="1" applyBorder="1"/>
    <xf numFmtId="3" fontId="6" fillId="0" borderId="19" xfId="0" applyNumberFormat="1" applyFont="1" applyBorder="1"/>
    <xf numFmtId="3" fontId="8" fillId="0" borderId="23" xfId="0" applyNumberFormat="1" applyFont="1" applyBorder="1"/>
    <xf numFmtId="3" fontId="10" fillId="0" borderId="19" xfId="0" applyNumberFormat="1" applyFont="1" applyBorder="1"/>
    <xf numFmtId="3" fontId="11" fillId="0" borderId="19" xfId="0" applyNumberFormat="1" applyFont="1" applyBorder="1"/>
    <xf numFmtId="3" fontId="9" fillId="0" borderId="20" xfId="0" applyNumberFormat="1" applyFont="1" applyBorder="1"/>
    <xf numFmtId="3" fontId="6" fillId="0" borderId="21" xfId="0" applyNumberFormat="1" applyFont="1" applyBorder="1"/>
    <xf numFmtId="3" fontId="6" fillId="0" borderId="24" xfId="0" applyNumberFormat="1" applyFont="1" applyBorder="1"/>
    <xf numFmtId="0" fontId="12" fillId="0" borderId="25" xfId="0" applyFont="1" applyBorder="1"/>
    <xf numFmtId="4" fontId="6" fillId="0" borderId="26" xfId="0" applyNumberFormat="1" applyFont="1" applyBorder="1"/>
    <xf numFmtId="3" fontId="6" fillId="0" borderId="27" xfId="0" applyNumberFormat="1" applyFont="1" applyBorder="1"/>
    <xf numFmtId="3" fontId="8" fillId="4" borderId="28" xfId="0" applyNumberFormat="1" applyFont="1" applyFill="1" applyBorder="1"/>
    <xf numFmtId="3" fontId="9" fillId="0" borderId="29" xfId="0" applyNumberFormat="1" applyFont="1" applyBorder="1"/>
    <xf numFmtId="3" fontId="6" fillId="0" borderId="26" xfId="0" applyNumberFormat="1" applyFont="1" applyBorder="1"/>
    <xf numFmtId="3" fontId="8" fillId="0" borderId="6" xfId="0" applyNumberFormat="1" applyFont="1" applyBorder="1"/>
    <xf numFmtId="3" fontId="10" fillId="0" borderId="26" xfId="0" applyNumberFormat="1" applyFont="1" applyBorder="1"/>
    <xf numFmtId="3" fontId="11" fillId="0" borderId="26" xfId="0" applyNumberFormat="1" applyFont="1" applyBorder="1"/>
    <xf numFmtId="3" fontId="9" fillId="0" borderId="27" xfId="0" applyNumberFormat="1" applyFont="1" applyBorder="1"/>
    <xf numFmtId="3" fontId="6" fillId="0" borderId="30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wrapText="1"/>
    </xf>
    <xf numFmtId="4" fontId="1" fillId="0" borderId="32" xfId="0" applyNumberFormat="1" applyFont="1" applyBorder="1"/>
    <xf numFmtId="3" fontId="1" fillId="0" borderId="33" xfId="0" applyNumberFormat="1" applyFont="1" applyBorder="1"/>
    <xf numFmtId="3" fontId="2" fillId="4" borderId="34" xfId="0" applyNumberFormat="1" applyFont="1" applyFill="1" applyBorder="1"/>
    <xf numFmtId="3" fontId="4" fillId="0" borderId="35" xfId="0" applyNumberFormat="1" applyFont="1" applyBorder="1"/>
    <xf numFmtId="3" fontId="1" fillId="0" borderId="32" xfId="0" applyNumberFormat="1" applyFont="1" applyBorder="1"/>
    <xf numFmtId="3" fontId="2" fillId="0" borderId="36" xfId="0" applyNumberFormat="1" applyFont="1" applyBorder="1"/>
    <xf numFmtId="3" fontId="5" fillId="0" borderId="32" xfId="0" applyNumberFormat="1" applyFont="1" applyBorder="1"/>
    <xf numFmtId="3" fontId="13" fillId="0" borderId="32" xfId="0" applyNumberFormat="1" applyFont="1" applyBorder="1"/>
    <xf numFmtId="3" fontId="4" fillId="0" borderId="33" xfId="0" applyNumberFormat="1" applyFont="1" applyBorder="1"/>
    <xf numFmtId="3" fontId="2" fillId="0" borderId="16" xfId="0" applyNumberFormat="1" applyFont="1" applyBorder="1"/>
    <xf numFmtId="3" fontId="8" fillId="0" borderId="16" xfId="0" applyNumberFormat="1" applyFont="1" applyBorder="1"/>
    <xf numFmtId="3" fontId="1" fillId="4" borderId="13" xfId="0" applyNumberFormat="1" applyFont="1" applyFill="1" applyBorder="1"/>
    <xf numFmtId="3" fontId="4" fillId="4" borderId="12" xfId="0" applyNumberFormat="1" applyFont="1" applyFill="1" applyBorder="1"/>
    <xf numFmtId="3" fontId="6" fillId="4" borderId="13" xfId="0" applyNumberFormat="1" applyFont="1" applyFill="1" applyBorder="1"/>
    <xf numFmtId="0" fontId="12" fillId="0" borderId="9" xfId="0" applyFont="1" applyBorder="1" applyAlignment="1">
      <alignment horizontal="left" wrapText="1"/>
    </xf>
    <xf numFmtId="1" fontId="1" fillId="0" borderId="9" xfId="0" quotePrefix="1" applyNumberFormat="1" applyFont="1" applyBorder="1" applyAlignment="1">
      <alignment horizontal="center"/>
    </xf>
    <xf numFmtId="1" fontId="12" fillId="0" borderId="18" xfId="0" quotePrefix="1" applyNumberFormat="1" applyFont="1" applyBorder="1" applyAlignment="1">
      <alignment horizontal="center"/>
    </xf>
    <xf numFmtId="3" fontId="8" fillId="0" borderId="21" xfId="0" applyNumberFormat="1" applyFont="1" applyBorder="1"/>
    <xf numFmtId="3" fontId="6" fillId="0" borderId="37" xfId="0" applyNumberFormat="1" applyFont="1" applyBorder="1"/>
    <xf numFmtId="1" fontId="12" fillId="0" borderId="25" xfId="0" quotePrefix="1" applyNumberFormat="1" applyFont="1" applyBorder="1" applyAlignment="1">
      <alignment horizontal="center"/>
    </xf>
    <xf numFmtId="0" fontId="12" fillId="0" borderId="25" xfId="0" applyFont="1" applyBorder="1" applyAlignment="1">
      <alignment wrapText="1"/>
    </xf>
    <xf numFmtId="3" fontId="8" fillId="0" borderId="28" xfId="0" applyNumberFormat="1" applyFont="1" applyBorder="1"/>
    <xf numFmtId="1" fontId="1" fillId="0" borderId="31" xfId="0" quotePrefix="1" applyNumberFormat="1" applyFont="1" applyBorder="1" applyAlignment="1">
      <alignment horizontal="center"/>
    </xf>
    <xf numFmtId="4" fontId="1" fillId="0" borderId="26" xfId="0" applyNumberFormat="1" applyFont="1" applyBorder="1"/>
    <xf numFmtId="0" fontId="6" fillId="7" borderId="25" xfId="0" applyFont="1" applyFill="1" applyBorder="1" applyAlignment="1">
      <alignment horizontal="center"/>
    </xf>
    <xf numFmtId="0" fontId="6" fillId="7" borderId="25" xfId="0" applyFont="1" applyFill="1" applyBorder="1" applyAlignment="1">
      <alignment wrapText="1"/>
    </xf>
    <xf numFmtId="4" fontId="6" fillId="7" borderId="26" xfId="0" applyNumberFormat="1" applyFont="1" applyFill="1" applyBorder="1"/>
    <xf numFmtId="3" fontId="6" fillId="7" borderId="27" xfId="0" applyNumberFormat="1" applyFont="1" applyFill="1" applyBorder="1"/>
    <xf numFmtId="3" fontId="8" fillId="7" borderId="28" xfId="0" applyNumberFormat="1" applyFont="1" applyFill="1" applyBorder="1"/>
    <xf numFmtId="3" fontId="9" fillId="7" borderId="29" xfId="0" applyNumberFormat="1" applyFont="1" applyFill="1" applyBorder="1"/>
    <xf numFmtId="3" fontId="6" fillId="7" borderId="26" xfId="0" applyNumberFormat="1" applyFont="1" applyFill="1" applyBorder="1"/>
    <xf numFmtId="3" fontId="8" fillId="7" borderId="6" xfId="0" applyNumberFormat="1" applyFont="1" applyFill="1" applyBorder="1"/>
    <xf numFmtId="3" fontId="10" fillId="7" borderId="26" xfId="0" applyNumberFormat="1" applyFont="1" applyFill="1" applyBorder="1"/>
    <xf numFmtId="3" fontId="11" fillId="7" borderId="26" xfId="0" applyNumberFormat="1" applyFont="1" applyFill="1" applyBorder="1"/>
    <xf numFmtId="3" fontId="9" fillId="7" borderId="27" xfId="0" applyNumberFormat="1" applyFont="1" applyFill="1" applyBorder="1"/>
    <xf numFmtId="3" fontId="6" fillId="7" borderId="30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38" xfId="0" applyNumberFormat="1" applyFont="1" applyBorder="1"/>
    <xf numFmtId="3" fontId="1" fillId="0" borderId="39" xfId="0" applyNumberFormat="1" applyFont="1" applyBorder="1"/>
    <xf numFmtId="3" fontId="2" fillId="0" borderId="40" xfId="0" applyNumberFormat="1" applyFont="1" applyBorder="1"/>
    <xf numFmtId="3" fontId="4" fillId="0" borderId="41" xfId="0" applyNumberFormat="1" applyFont="1" applyBorder="1"/>
    <xf numFmtId="3" fontId="1" fillId="0" borderId="10" xfId="0" applyNumberFormat="1" applyFont="1" applyBorder="1"/>
    <xf numFmtId="3" fontId="2" fillId="0" borderId="10" xfId="0" applyNumberFormat="1" applyFont="1" applyBorder="1"/>
    <xf numFmtId="3" fontId="5" fillId="0" borderId="38" xfId="0" applyNumberFormat="1" applyFont="1" applyBorder="1"/>
    <xf numFmtId="3" fontId="1" fillId="0" borderId="38" xfId="0" applyNumberFormat="1" applyFont="1" applyBorder="1"/>
    <xf numFmtId="3" fontId="4" fillId="0" borderId="39" xfId="0" applyNumberFormat="1" applyFont="1" applyBorder="1"/>
    <xf numFmtId="3" fontId="1" fillId="0" borderId="42" xfId="0" applyNumberFormat="1" applyFont="1" applyBorder="1"/>
    <xf numFmtId="3" fontId="1" fillId="0" borderId="43" xfId="0" applyNumberFormat="1" applyFont="1" applyBorder="1"/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3" fontId="2" fillId="0" borderId="13" xfId="0" applyNumberFormat="1" applyFont="1" applyBorder="1"/>
    <xf numFmtId="3" fontId="1" fillId="0" borderId="44" xfId="0" applyNumberFormat="1" applyFont="1" applyBorder="1"/>
    <xf numFmtId="4" fontId="1" fillId="0" borderId="19" xfId="0" applyNumberFormat="1" applyFont="1" applyBorder="1"/>
    <xf numFmtId="3" fontId="1" fillId="0" borderId="20" xfId="0" applyNumberFormat="1" applyFont="1" applyBorder="1"/>
    <xf numFmtId="3" fontId="2" fillId="0" borderId="21" xfId="0" applyNumberFormat="1" applyFont="1" applyBorder="1"/>
    <xf numFmtId="3" fontId="4" fillId="0" borderId="22" xfId="0" applyNumberFormat="1" applyFont="1" applyBorder="1"/>
    <xf numFmtId="0" fontId="6" fillId="8" borderId="9" xfId="0" applyFont="1" applyFill="1" applyBorder="1" applyAlignment="1">
      <alignment horizontal="center"/>
    </xf>
    <xf numFmtId="0" fontId="6" fillId="8" borderId="9" xfId="0" applyFont="1" applyFill="1" applyBorder="1" applyAlignment="1">
      <alignment wrapText="1"/>
    </xf>
    <xf numFmtId="4" fontId="6" fillId="8" borderId="13" xfId="0" applyNumberFormat="1" applyFont="1" applyFill="1" applyBorder="1"/>
    <xf numFmtId="4" fontId="6" fillId="8" borderId="19" xfId="0" applyNumberFormat="1" applyFont="1" applyFill="1" applyBorder="1"/>
    <xf numFmtId="3" fontId="6" fillId="8" borderId="20" xfId="0" applyNumberFormat="1" applyFont="1" applyFill="1" applyBorder="1"/>
    <xf numFmtId="3" fontId="8" fillId="8" borderId="21" xfId="0" applyNumberFormat="1" applyFont="1" applyFill="1" applyBorder="1"/>
    <xf numFmtId="3" fontId="9" fillId="8" borderId="22" xfId="0" applyNumberFormat="1" applyFont="1" applyFill="1" applyBorder="1"/>
    <xf numFmtId="3" fontId="6" fillId="8" borderId="19" xfId="0" applyNumberFormat="1" applyFont="1" applyFill="1" applyBorder="1"/>
    <xf numFmtId="3" fontId="8" fillId="8" borderId="23" xfId="0" applyNumberFormat="1" applyFont="1" applyFill="1" applyBorder="1"/>
    <xf numFmtId="3" fontId="10" fillId="8" borderId="19" xfId="0" applyNumberFormat="1" applyFont="1" applyFill="1" applyBorder="1"/>
    <xf numFmtId="3" fontId="11" fillId="8" borderId="19" xfId="0" applyNumberFormat="1" applyFont="1" applyFill="1" applyBorder="1"/>
    <xf numFmtId="3" fontId="9" fillId="8" borderId="20" xfId="0" applyNumberFormat="1" applyFont="1" applyFill="1" applyBorder="1"/>
    <xf numFmtId="3" fontId="6" fillId="8" borderId="45" xfId="0" applyNumberFormat="1" applyFont="1" applyFill="1" applyBorder="1"/>
    <xf numFmtId="3" fontId="6" fillId="8" borderId="37" xfId="0" applyNumberFormat="1" applyFont="1" applyFill="1" applyBorder="1"/>
    <xf numFmtId="0" fontId="1" fillId="0" borderId="16" xfId="0" applyFont="1" applyBorder="1" applyAlignment="1">
      <alignment wrapText="1"/>
    </xf>
    <xf numFmtId="3" fontId="2" fillId="4" borderId="13" xfId="0" applyNumberFormat="1" applyFont="1" applyFill="1" applyBorder="1"/>
    <xf numFmtId="3" fontId="5" fillId="4" borderId="13" xfId="0" applyNumberFormat="1" applyFont="1" applyFill="1" applyBorder="1"/>
    <xf numFmtId="3" fontId="1" fillId="4" borderId="17" xfId="0" applyNumberFormat="1" applyFont="1" applyFill="1" applyBorder="1"/>
    <xf numFmtId="3" fontId="1" fillId="4" borderId="44" xfId="0" applyNumberFormat="1" applyFont="1" applyFill="1" applyBorder="1"/>
    <xf numFmtId="0" fontId="6" fillId="8" borderId="1" xfId="0" applyFont="1" applyFill="1" applyBorder="1" applyAlignment="1">
      <alignment horizontal="center"/>
    </xf>
    <xf numFmtId="0" fontId="6" fillId="8" borderId="40" xfId="0" applyFont="1" applyFill="1" applyBorder="1" applyAlignment="1">
      <alignment vertical="center" wrapText="1"/>
    </xf>
    <xf numFmtId="3" fontId="8" fillId="8" borderId="19" xfId="0" applyNumberFormat="1" applyFont="1" applyFill="1" applyBorder="1"/>
    <xf numFmtId="3" fontId="9" fillId="8" borderId="19" xfId="0" applyNumberFormat="1" applyFont="1" applyFill="1" applyBorder="1"/>
    <xf numFmtId="0" fontId="6" fillId="7" borderId="46" xfId="0" applyFont="1" applyFill="1" applyBorder="1" applyAlignment="1">
      <alignment horizontal="center"/>
    </xf>
    <xf numFmtId="0" fontId="6" fillId="7" borderId="47" xfId="0" applyFont="1" applyFill="1" applyBorder="1" applyAlignment="1">
      <alignment vertical="center" wrapText="1"/>
    </xf>
    <xf numFmtId="4" fontId="6" fillId="7" borderId="47" xfId="0" applyNumberFormat="1" applyFont="1" applyFill="1" applyBorder="1"/>
    <xf numFmtId="3" fontId="6" fillId="7" borderId="48" xfId="0" applyNumberFormat="1" applyFont="1" applyFill="1" applyBorder="1"/>
    <xf numFmtId="3" fontId="8" fillId="7" borderId="46" xfId="0" applyNumberFormat="1" applyFont="1" applyFill="1" applyBorder="1"/>
    <xf numFmtId="3" fontId="9" fillId="7" borderId="49" xfId="0" applyNumberFormat="1" applyFont="1" applyFill="1" applyBorder="1"/>
    <xf numFmtId="3" fontId="6" fillId="7" borderId="47" xfId="0" applyNumberFormat="1" applyFont="1" applyFill="1" applyBorder="1"/>
    <xf numFmtId="3" fontId="8" fillId="7" borderId="47" xfId="0" applyNumberFormat="1" applyFont="1" applyFill="1" applyBorder="1"/>
    <xf numFmtId="3" fontId="10" fillId="7" borderId="47" xfId="0" applyNumberFormat="1" applyFont="1" applyFill="1" applyBorder="1"/>
    <xf numFmtId="3" fontId="11" fillId="7" borderId="47" xfId="0" applyNumberFormat="1" applyFont="1" applyFill="1" applyBorder="1"/>
    <xf numFmtId="3" fontId="9" fillId="7" borderId="48" xfId="0" applyNumberFormat="1" applyFont="1" applyFill="1" applyBorder="1"/>
    <xf numFmtId="3" fontId="6" fillId="7" borderId="24" xfId="0" applyNumberFormat="1" applyFont="1" applyFill="1" applyBorder="1"/>
    <xf numFmtId="3" fontId="6" fillId="7" borderId="50" xfId="0" applyNumberFormat="1" applyFont="1" applyFill="1" applyBorder="1"/>
    <xf numFmtId="1" fontId="1" fillId="7" borderId="25" xfId="0" quotePrefix="1" applyNumberFormat="1" applyFont="1" applyFill="1" applyBorder="1" applyAlignment="1">
      <alignment horizontal="center"/>
    </xf>
    <xf numFmtId="4" fontId="6" fillId="7" borderId="26" xfId="0" applyNumberFormat="1" applyFont="1" applyFill="1" applyBorder="1" applyAlignment="1">
      <alignment horizontal="right" wrapText="1"/>
    </xf>
    <xf numFmtId="3" fontId="6" fillId="7" borderId="27" xfId="0" applyNumberFormat="1" applyFont="1" applyFill="1" applyBorder="1" applyAlignment="1">
      <alignment horizontal="right" wrapText="1"/>
    </xf>
    <xf numFmtId="3" fontId="8" fillId="7" borderId="28" xfId="0" applyNumberFormat="1" applyFont="1" applyFill="1" applyBorder="1" applyAlignment="1">
      <alignment horizontal="right" wrapText="1"/>
    </xf>
    <xf numFmtId="3" fontId="8" fillId="7" borderId="26" xfId="0" applyNumberFormat="1" applyFont="1" applyFill="1" applyBorder="1"/>
    <xf numFmtId="3" fontId="6" fillId="7" borderId="51" xfId="0" applyNumberFormat="1" applyFont="1" applyFill="1" applyBorder="1"/>
    <xf numFmtId="1" fontId="6" fillId="9" borderId="1" xfId="0" quotePrefix="1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wrapText="1"/>
    </xf>
    <xf numFmtId="4" fontId="6" fillId="9" borderId="38" xfId="0" applyNumberFormat="1" applyFont="1" applyFill="1" applyBorder="1"/>
    <xf numFmtId="4" fontId="11" fillId="9" borderId="38" xfId="0" applyNumberFormat="1" applyFont="1" applyFill="1" applyBorder="1"/>
    <xf numFmtId="3" fontId="6" fillId="9" borderId="39" xfId="0" applyNumberFormat="1" applyFont="1" applyFill="1" applyBorder="1"/>
    <xf numFmtId="3" fontId="8" fillId="9" borderId="40" xfId="0" applyNumberFormat="1" applyFont="1" applyFill="1" applyBorder="1"/>
    <xf numFmtId="3" fontId="9" fillId="9" borderId="41" xfId="0" applyNumberFormat="1" applyFont="1" applyFill="1" applyBorder="1"/>
    <xf numFmtId="3" fontId="6" fillId="9" borderId="38" xfId="0" applyNumberFormat="1" applyFont="1" applyFill="1" applyBorder="1"/>
    <xf numFmtId="3" fontId="8" fillId="9" borderId="0" xfId="0" applyNumberFormat="1" applyFont="1" applyFill="1"/>
    <xf numFmtId="3" fontId="10" fillId="9" borderId="38" xfId="0" applyNumberFormat="1" applyFont="1" applyFill="1" applyBorder="1"/>
    <xf numFmtId="3" fontId="11" fillId="9" borderId="38" xfId="0" applyNumberFormat="1" applyFont="1" applyFill="1" applyBorder="1"/>
    <xf numFmtId="3" fontId="9" fillId="9" borderId="39" xfId="0" applyNumberFormat="1" applyFont="1" applyFill="1" applyBorder="1"/>
    <xf numFmtId="3" fontId="6" fillId="9" borderId="43" xfId="0" applyNumberFormat="1" applyFont="1" applyFill="1" applyBorder="1"/>
    <xf numFmtId="3" fontId="6" fillId="9" borderId="42" xfId="0" applyNumberFormat="1" applyFont="1" applyFill="1" applyBorder="1"/>
    <xf numFmtId="3" fontId="8" fillId="10" borderId="28" xfId="0" applyNumberFormat="1" applyFont="1" applyFill="1" applyBorder="1"/>
    <xf numFmtId="3" fontId="9" fillId="10" borderId="29" xfId="0" applyNumberFormat="1" applyFont="1" applyFill="1" applyBorder="1"/>
    <xf numFmtId="3" fontId="8" fillId="10" borderId="6" xfId="0" applyNumberFormat="1" applyFont="1" applyFill="1" applyBorder="1"/>
    <xf numFmtId="3" fontId="10" fillId="10" borderId="26" xfId="0" applyNumberFormat="1" applyFont="1" applyFill="1" applyBorder="1"/>
    <xf numFmtId="3" fontId="11" fillId="10" borderId="26" xfId="0" applyNumberFormat="1" applyFont="1" applyFill="1" applyBorder="1"/>
    <xf numFmtId="3" fontId="9" fillId="10" borderId="27" xfId="0" applyNumberFormat="1" applyFont="1" applyFill="1" applyBorder="1"/>
    <xf numFmtId="3" fontId="6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14" fillId="0" borderId="0" xfId="0" applyFont="1"/>
    <xf numFmtId="3" fontId="15" fillId="0" borderId="0" xfId="0" applyNumberFormat="1" applyFont="1"/>
    <xf numFmtId="0" fontId="6" fillId="0" borderId="0" xfId="0" applyFont="1"/>
    <xf numFmtId="4" fontId="16" fillId="0" borderId="0" xfId="0" applyNumberFormat="1" applyFont="1"/>
    <xf numFmtId="4" fontId="6" fillId="0" borderId="0" xfId="0" applyNumberFormat="1" applyFont="1"/>
    <xf numFmtId="3" fontId="16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0" fontId="15" fillId="0" borderId="0" xfId="0" applyFont="1"/>
    <xf numFmtId="0" fontId="8" fillId="0" borderId="0" xfId="1" applyFont="1" applyAlignment="1">
      <alignment horizontal="left" wrapText="1"/>
    </xf>
    <xf numFmtId="4" fontId="6" fillId="0" borderId="0" xfId="1" applyNumberFormat="1" applyFont="1"/>
    <xf numFmtId="3" fontId="6" fillId="0" borderId="0" xfId="1" applyNumberFormat="1" applyFont="1"/>
    <xf numFmtId="0" fontId="1" fillId="0" borderId="0" xfId="1" applyFont="1" applyAlignment="1">
      <alignment horizontal="left" wrapText="1"/>
    </xf>
    <xf numFmtId="4" fontId="1" fillId="0" borderId="0" xfId="1" applyNumberFormat="1" applyFont="1"/>
    <xf numFmtId="0" fontId="8" fillId="0" borderId="0" xfId="1" applyFont="1" applyAlignment="1">
      <alignment horizontal="left" wrapText="1"/>
    </xf>
    <xf numFmtId="4" fontId="8" fillId="0" borderId="0" xfId="1" applyNumberFormat="1" applyFont="1"/>
    <xf numFmtId="0" fontId="18" fillId="0" borderId="0" xfId="1" applyFont="1" applyAlignment="1">
      <alignment horizontal="left" wrapText="1"/>
    </xf>
    <xf numFmtId="4" fontId="18" fillId="0" borderId="0" xfId="1" applyNumberFormat="1" applyFont="1"/>
    <xf numFmtId="3" fontId="8" fillId="0" borderId="0" xfId="1" applyNumberFormat="1" applyFont="1"/>
    <xf numFmtId="0" fontId="8" fillId="0" borderId="0" xfId="0" applyFont="1"/>
    <xf numFmtId="3" fontId="1" fillId="0" borderId="0" xfId="1" applyNumberFormat="1" applyFont="1"/>
    <xf numFmtId="0" fontId="1" fillId="0" borderId="0" xfId="1" applyFont="1" applyAlignment="1">
      <alignment wrapText="1"/>
    </xf>
    <xf numFmtId="0" fontId="1" fillId="0" borderId="0" xfId="1" applyFont="1"/>
    <xf numFmtId="0" fontId="6" fillId="0" borderId="0" xfId="1" applyFont="1"/>
    <xf numFmtId="0" fontId="8" fillId="0" borderId="0" xfId="1" applyFont="1"/>
    <xf numFmtId="4" fontId="19" fillId="0" borderId="0" xfId="0" applyNumberFormat="1" applyFont="1"/>
    <xf numFmtId="4" fontId="6" fillId="4" borderId="0" xfId="0" applyNumberFormat="1" applyFont="1" applyFill="1"/>
    <xf numFmtId="0" fontId="1" fillId="0" borderId="0" xfId="0" applyFont="1" applyAlignment="1">
      <alignment horizontal="left" vertical="center" indent="1"/>
    </xf>
    <xf numFmtId="4" fontId="20" fillId="0" borderId="0" xfId="0" applyNumberFormat="1" applyFont="1"/>
    <xf numFmtId="0" fontId="21" fillId="0" borderId="0" xfId="0" applyFont="1"/>
    <xf numFmtId="3" fontId="22" fillId="0" borderId="0" xfId="0" applyNumberFormat="1" applyFont="1"/>
    <xf numFmtId="0" fontId="2" fillId="0" borderId="0" xfId="0" applyFont="1" applyAlignment="1">
      <alignment vertical="center"/>
    </xf>
    <xf numFmtId="4" fontId="8" fillId="0" borderId="0" xfId="0" applyNumberFormat="1" applyFont="1"/>
    <xf numFmtId="4" fontId="23" fillId="0" borderId="0" xfId="0" applyNumberFormat="1" applyFont="1"/>
    <xf numFmtId="3" fontId="24" fillId="0" borderId="0" xfId="0" applyNumberFormat="1" applyFont="1"/>
    <xf numFmtId="4" fontId="1" fillId="4" borderId="0" xfId="0" applyNumberFormat="1" applyFont="1" applyFill="1"/>
    <xf numFmtId="0" fontId="25" fillId="0" borderId="0" xfId="0" applyFont="1" applyAlignment="1">
      <alignment horizontal="left" vertical="center" indent="1"/>
    </xf>
    <xf numFmtId="4" fontId="25" fillId="0" borderId="0" xfId="0" applyNumberFormat="1" applyFont="1"/>
    <xf numFmtId="3" fontId="26" fillId="0" borderId="0" xfId="0" applyNumberFormat="1" applyFont="1"/>
    <xf numFmtId="0" fontId="9" fillId="0" borderId="0" xfId="0" applyFont="1"/>
    <xf numFmtId="3" fontId="5" fillId="4" borderId="0" xfId="0" applyNumberFormat="1" applyFont="1" applyFill="1"/>
    <xf numFmtId="4" fontId="1" fillId="0" borderId="0" xfId="0" applyNumberFormat="1" applyFont="1" applyAlignment="1">
      <alignment horizontal="right"/>
    </xf>
    <xf numFmtId="4" fontId="27" fillId="0" borderId="0" xfId="0" applyNumberFormat="1" applyFont="1"/>
    <xf numFmtId="4" fontId="28" fillId="0" borderId="0" xfId="0" applyNumberFormat="1" applyFont="1"/>
  </cellXfs>
  <cellStyles count="2">
    <cellStyle name="Normalno" xfId="0" builtinId="0"/>
    <cellStyle name="Normalno 2" xfId="1" xr:uid="{4791BCDC-A231-4A9E-8704-C844952E8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65D4-7269-4FD4-AB88-6691C1ED30E0}">
  <sheetPr>
    <tabColor rgb="FFC00000"/>
    <pageSetUpPr fitToPage="1"/>
  </sheetPr>
  <dimension ref="A1:T175"/>
  <sheetViews>
    <sheetView tabSelected="1" topLeftCell="A3" zoomScaleNormal="100" workbookViewId="0">
      <selection activeCell="L19" sqref="L19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" style="2" customWidth="1"/>
    <col min="4" max="5" width="10" style="3" customWidth="1"/>
    <col min="6" max="6" width="10.5703125" style="2" customWidth="1"/>
    <col min="7" max="7" width="11.85546875" style="4" customWidth="1"/>
    <col min="8" max="8" width="10" style="5" bestFit="1" customWidth="1"/>
    <col min="9" max="9" width="10.85546875" style="6" bestFit="1" customWidth="1"/>
    <col min="10" max="10" width="8.7109375" style="2" customWidth="1"/>
    <col min="11" max="11" width="8.7109375" style="2" bestFit="1" customWidth="1"/>
    <col min="12" max="12" width="8" style="2" customWidth="1"/>
    <col min="13" max="13" width="8.85546875" style="2" customWidth="1"/>
    <col min="14" max="14" width="9.85546875" style="2" customWidth="1"/>
    <col min="15" max="15" width="9.42578125" style="7" customWidth="1"/>
    <col min="16" max="16" width="10.5703125" style="7" customWidth="1"/>
    <col min="17" max="17" width="10" style="1" bestFit="1" customWidth="1"/>
    <col min="18" max="256" width="9.140625" style="1"/>
    <col min="257" max="257" width="5.85546875" style="1" customWidth="1"/>
    <col min="258" max="258" width="25.85546875" style="1" customWidth="1"/>
    <col min="259" max="261" width="10" style="1" customWidth="1"/>
    <col min="262" max="262" width="10.5703125" style="1" customWidth="1"/>
    <col min="263" max="263" width="11.85546875" style="1" customWidth="1"/>
    <col min="264" max="264" width="10" style="1" bestFit="1" customWidth="1"/>
    <col min="265" max="265" width="10.85546875" style="1" bestFit="1" customWidth="1"/>
    <col min="266" max="266" width="8.7109375" style="1" customWidth="1"/>
    <col min="267" max="267" width="8.7109375" style="1" bestFit="1" customWidth="1"/>
    <col min="268" max="268" width="8" style="1" customWidth="1"/>
    <col min="269" max="269" width="8.85546875" style="1" customWidth="1"/>
    <col min="270" max="270" width="9.85546875" style="1" customWidth="1"/>
    <col min="271" max="271" width="9.42578125" style="1" customWidth="1"/>
    <col min="272" max="272" width="10.5703125" style="1" customWidth="1"/>
    <col min="273" max="273" width="10" style="1" bestFit="1" customWidth="1"/>
    <col min="274" max="512" width="9.140625" style="1"/>
    <col min="513" max="513" width="5.85546875" style="1" customWidth="1"/>
    <col min="514" max="514" width="25.85546875" style="1" customWidth="1"/>
    <col min="515" max="517" width="10" style="1" customWidth="1"/>
    <col min="518" max="518" width="10.5703125" style="1" customWidth="1"/>
    <col min="519" max="519" width="11.85546875" style="1" customWidth="1"/>
    <col min="520" max="520" width="10" style="1" bestFit="1" customWidth="1"/>
    <col min="521" max="521" width="10.85546875" style="1" bestFit="1" customWidth="1"/>
    <col min="522" max="522" width="8.7109375" style="1" customWidth="1"/>
    <col min="523" max="523" width="8.7109375" style="1" bestFit="1" customWidth="1"/>
    <col min="524" max="524" width="8" style="1" customWidth="1"/>
    <col min="525" max="525" width="8.85546875" style="1" customWidth="1"/>
    <col min="526" max="526" width="9.85546875" style="1" customWidth="1"/>
    <col min="527" max="527" width="9.42578125" style="1" customWidth="1"/>
    <col min="528" max="528" width="10.5703125" style="1" customWidth="1"/>
    <col min="529" max="529" width="10" style="1" bestFit="1" customWidth="1"/>
    <col min="530" max="768" width="9.140625" style="1"/>
    <col min="769" max="769" width="5.85546875" style="1" customWidth="1"/>
    <col min="770" max="770" width="25.85546875" style="1" customWidth="1"/>
    <col min="771" max="773" width="10" style="1" customWidth="1"/>
    <col min="774" max="774" width="10.5703125" style="1" customWidth="1"/>
    <col min="775" max="775" width="11.85546875" style="1" customWidth="1"/>
    <col min="776" max="776" width="10" style="1" bestFit="1" customWidth="1"/>
    <col min="777" max="777" width="10.85546875" style="1" bestFit="1" customWidth="1"/>
    <col min="778" max="778" width="8.7109375" style="1" customWidth="1"/>
    <col min="779" max="779" width="8.7109375" style="1" bestFit="1" customWidth="1"/>
    <col min="780" max="780" width="8" style="1" customWidth="1"/>
    <col min="781" max="781" width="8.85546875" style="1" customWidth="1"/>
    <col min="782" max="782" width="9.85546875" style="1" customWidth="1"/>
    <col min="783" max="783" width="9.42578125" style="1" customWidth="1"/>
    <col min="784" max="784" width="10.5703125" style="1" customWidth="1"/>
    <col min="785" max="785" width="10" style="1" bestFit="1" customWidth="1"/>
    <col min="786" max="1024" width="9.140625" style="1"/>
    <col min="1025" max="1025" width="5.85546875" style="1" customWidth="1"/>
    <col min="1026" max="1026" width="25.85546875" style="1" customWidth="1"/>
    <col min="1027" max="1029" width="10" style="1" customWidth="1"/>
    <col min="1030" max="1030" width="10.5703125" style="1" customWidth="1"/>
    <col min="1031" max="1031" width="11.85546875" style="1" customWidth="1"/>
    <col min="1032" max="1032" width="10" style="1" bestFit="1" customWidth="1"/>
    <col min="1033" max="1033" width="10.85546875" style="1" bestFit="1" customWidth="1"/>
    <col min="1034" max="1034" width="8.7109375" style="1" customWidth="1"/>
    <col min="1035" max="1035" width="8.7109375" style="1" bestFit="1" customWidth="1"/>
    <col min="1036" max="1036" width="8" style="1" customWidth="1"/>
    <col min="1037" max="1037" width="8.85546875" style="1" customWidth="1"/>
    <col min="1038" max="1038" width="9.85546875" style="1" customWidth="1"/>
    <col min="1039" max="1039" width="9.42578125" style="1" customWidth="1"/>
    <col min="1040" max="1040" width="10.5703125" style="1" customWidth="1"/>
    <col min="1041" max="1041" width="10" style="1" bestFit="1" customWidth="1"/>
    <col min="1042" max="1280" width="9.140625" style="1"/>
    <col min="1281" max="1281" width="5.85546875" style="1" customWidth="1"/>
    <col min="1282" max="1282" width="25.85546875" style="1" customWidth="1"/>
    <col min="1283" max="1285" width="10" style="1" customWidth="1"/>
    <col min="1286" max="1286" width="10.5703125" style="1" customWidth="1"/>
    <col min="1287" max="1287" width="11.85546875" style="1" customWidth="1"/>
    <col min="1288" max="1288" width="10" style="1" bestFit="1" customWidth="1"/>
    <col min="1289" max="1289" width="10.85546875" style="1" bestFit="1" customWidth="1"/>
    <col min="1290" max="1290" width="8.7109375" style="1" customWidth="1"/>
    <col min="1291" max="1291" width="8.7109375" style="1" bestFit="1" customWidth="1"/>
    <col min="1292" max="1292" width="8" style="1" customWidth="1"/>
    <col min="1293" max="1293" width="8.85546875" style="1" customWidth="1"/>
    <col min="1294" max="1294" width="9.85546875" style="1" customWidth="1"/>
    <col min="1295" max="1295" width="9.42578125" style="1" customWidth="1"/>
    <col min="1296" max="1296" width="10.5703125" style="1" customWidth="1"/>
    <col min="1297" max="1297" width="10" style="1" bestFit="1" customWidth="1"/>
    <col min="1298" max="1536" width="9.140625" style="1"/>
    <col min="1537" max="1537" width="5.85546875" style="1" customWidth="1"/>
    <col min="1538" max="1538" width="25.85546875" style="1" customWidth="1"/>
    <col min="1539" max="1541" width="10" style="1" customWidth="1"/>
    <col min="1542" max="1542" width="10.5703125" style="1" customWidth="1"/>
    <col min="1543" max="1543" width="11.85546875" style="1" customWidth="1"/>
    <col min="1544" max="1544" width="10" style="1" bestFit="1" customWidth="1"/>
    <col min="1545" max="1545" width="10.85546875" style="1" bestFit="1" customWidth="1"/>
    <col min="1546" max="1546" width="8.7109375" style="1" customWidth="1"/>
    <col min="1547" max="1547" width="8.7109375" style="1" bestFit="1" customWidth="1"/>
    <col min="1548" max="1548" width="8" style="1" customWidth="1"/>
    <col min="1549" max="1549" width="8.85546875" style="1" customWidth="1"/>
    <col min="1550" max="1550" width="9.85546875" style="1" customWidth="1"/>
    <col min="1551" max="1551" width="9.42578125" style="1" customWidth="1"/>
    <col min="1552" max="1552" width="10.5703125" style="1" customWidth="1"/>
    <col min="1553" max="1553" width="10" style="1" bestFit="1" customWidth="1"/>
    <col min="1554" max="1792" width="9.140625" style="1"/>
    <col min="1793" max="1793" width="5.85546875" style="1" customWidth="1"/>
    <col min="1794" max="1794" width="25.85546875" style="1" customWidth="1"/>
    <col min="1795" max="1797" width="10" style="1" customWidth="1"/>
    <col min="1798" max="1798" width="10.5703125" style="1" customWidth="1"/>
    <col min="1799" max="1799" width="11.85546875" style="1" customWidth="1"/>
    <col min="1800" max="1800" width="10" style="1" bestFit="1" customWidth="1"/>
    <col min="1801" max="1801" width="10.85546875" style="1" bestFit="1" customWidth="1"/>
    <col min="1802" max="1802" width="8.7109375" style="1" customWidth="1"/>
    <col min="1803" max="1803" width="8.7109375" style="1" bestFit="1" customWidth="1"/>
    <col min="1804" max="1804" width="8" style="1" customWidth="1"/>
    <col min="1805" max="1805" width="8.85546875" style="1" customWidth="1"/>
    <col min="1806" max="1806" width="9.85546875" style="1" customWidth="1"/>
    <col min="1807" max="1807" width="9.42578125" style="1" customWidth="1"/>
    <col min="1808" max="1808" width="10.5703125" style="1" customWidth="1"/>
    <col min="1809" max="1809" width="10" style="1" bestFit="1" customWidth="1"/>
    <col min="1810" max="2048" width="9.140625" style="1"/>
    <col min="2049" max="2049" width="5.85546875" style="1" customWidth="1"/>
    <col min="2050" max="2050" width="25.85546875" style="1" customWidth="1"/>
    <col min="2051" max="2053" width="10" style="1" customWidth="1"/>
    <col min="2054" max="2054" width="10.5703125" style="1" customWidth="1"/>
    <col min="2055" max="2055" width="11.85546875" style="1" customWidth="1"/>
    <col min="2056" max="2056" width="10" style="1" bestFit="1" customWidth="1"/>
    <col min="2057" max="2057" width="10.85546875" style="1" bestFit="1" customWidth="1"/>
    <col min="2058" max="2058" width="8.7109375" style="1" customWidth="1"/>
    <col min="2059" max="2059" width="8.7109375" style="1" bestFit="1" customWidth="1"/>
    <col min="2060" max="2060" width="8" style="1" customWidth="1"/>
    <col min="2061" max="2061" width="8.85546875" style="1" customWidth="1"/>
    <col min="2062" max="2062" width="9.85546875" style="1" customWidth="1"/>
    <col min="2063" max="2063" width="9.42578125" style="1" customWidth="1"/>
    <col min="2064" max="2064" width="10.5703125" style="1" customWidth="1"/>
    <col min="2065" max="2065" width="10" style="1" bestFit="1" customWidth="1"/>
    <col min="2066" max="2304" width="9.140625" style="1"/>
    <col min="2305" max="2305" width="5.85546875" style="1" customWidth="1"/>
    <col min="2306" max="2306" width="25.85546875" style="1" customWidth="1"/>
    <col min="2307" max="2309" width="10" style="1" customWidth="1"/>
    <col min="2310" max="2310" width="10.5703125" style="1" customWidth="1"/>
    <col min="2311" max="2311" width="11.85546875" style="1" customWidth="1"/>
    <col min="2312" max="2312" width="10" style="1" bestFit="1" customWidth="1"/>
    <col min="2313" max="2313" width="10.85546875" style="1" bestFit="1" customWidth="1"/>
    <col min="2314" max="2314" width="8.7109375" style="1" customWidth="1"/>
    <col min="2315" max="2315" width="8.7109375" style="1" bestFit="1" customWidth="1"/>
    <col min="2316" max="2316" width="8" style="1" customWidth="1"/>
    <col min="2317" max="2317" width="8.85546875" style="1" customWidth="1"/>
    <col min="2318" max="2318" width="9.85546875" style="1" customWidth="1"/>
    <col min="2319" max="2319" width="9.42578125" style="1" customWidth="1"/>
    <col min="2320" max="2320" width="10.5703125" style="1" customWidth="1"/>
    <col min="2321" max="2321" width="10" style="1" bestFit="1" customWidth="1"/>
    <col min="2322" max="2560" width="9.140625" style="1"/>
    <col min="2561" max="2561" width="5.85546875" style="1" customWidth="1"/>
    <col min="2562" max="2562" width="25.85546875" style="1" customWidth="1"/>
    <col min="2563" max="2565" width="10" style="1" customWidth="1"/>
    <col min="2566" max="2566" width="10.5703125" style="1" customWidth="1"/>
    <col min="2567" max="2567" width="11.85546875" style="1" customWidth="1"/>
    <col min="2568" max="2568" width="10" style="1" bestFit="1" customWidth="1"/>
    <col min="2569" max="2569" width="10.85546875" style="1" bestFit="1" customWidth="1"/>
    <col min="2570" max="2570" width="8.7109375" style="1" customWidth="1"/>
    <col min="2571" max="2571" width="8.7109375" style="1" bestFit="1" customWidth="1"/>
    <col min="2572" max="2572" width="8" style="1" customWidth="1"/>
    <col min="2573" max="2573" width="8.85546875" style="1" customWidth="1"/>
    <col min="2574" max="2574" width="9.85546875" style="1" customWidth="1"/>
    <col min="2575" max="2575" width="9.42578125" style="1" customWidth="1"/>
    <col min="2576" max="2576" width="10.5703125" style="1" customWidth="1"/>
    <col min="2577" max="2577" width="10" style="1" bestFit="1" customWidth="1"/>
    <col min="2578" max="2816" width="9.140625" style="1"/>
    <col min="2817" max="2817" width="5.85546875" style="1" customWidth="1"/>
    <col min="2818" max="2818" width="25.85546875" style="1" customWidth="1"/>
    <col min="2819" max="2821" width="10" style="1" customWidth="1"/>
    <col min="2822" max="2822" width="10.5703125" style="1" customWidth="1"/>
    <col min="2823" max="2823" width="11.85546875" style="1" customWidth="1"/>
    <col min="2824" max="2824" width="10" style="1" bestFit="1" customWidth="1"/>
    <col min="2825" max="2825" width="10.85546875" style="1" bestFit="1" customWidth="1"/>
    <col min="2826" max="2826" width="8.7109375" style="1" customWidth="1"/>
    <col min="2827" max="2827" width="8.7109375" style="1" bestFit="1" customWidth="1"/>
    <col min="2828" max="2828" width="8" style="1" customWidth="1"/>
    <col min="2829" max="2829" width="8.85546875" style="1" customWidth="1"/>
    <col min="2830" max="2830" width="9.85546875" style="1" customWidth="1"/>
    <col min="2831" max="2831" width="9.42578125" style="1" customWidth="1"/>
    <col min="2832" max="2832" width="10.5703125" style="1" customWidth="1"/>
    <col min="2833" max="2833" width="10" style="1" bestFit="1" customWidth="1"/>
    <col min="2834" max="3072" width="9.140625" style="1"/>
    <col min="3073" max="3073" width="5.85546875" style="1" customWidth="1"/>
    <col min="3074" max="3074" width="25.85546875" style="1" customWidth="1"/>
    <col min="3075" max="3077" width="10" style="1" customWidth="1"/>
    <col min="3078" max="3078" width="10.5703125" style="1" customWidth="1"/>
    <col min="3079" max="3079" width="11.85546875" style="1" customWidth="1"/>
    <col min="3080" max="3080" width="10" style="1" bestFit="1" customWidth="1"/>
    <col min="3081" max="3081" width="10.85546875" style="1" bestFit="1" customWidth="1"/>
    <col min="3082" max="3082" width="8.7109375" style="1" customWidth="1"/>
    <col min="3083" max="3083" width="8.7109375" style="1" bestFit="1" customWidth="1"/>
    <col min="3084" max="3084" width="8" style="1" customWidth="1"/>
    <col min="3085" max="3085" width="8.85546875" style="1" customWidth="1"/>
    <col min="3086" max="3086" width="9.85546875" style="1" customWidth="1"/>
    <col min="3087" max="3087" width="9.42578125" style="1" customWidth="1"/>
    <col min="3088" max="3088" width="10.5703125" style="1" customWidth="1"/>
    <col min="3089" max="3089" width="10" style="1" bestFit="1" customWidth="1"/>
    <col min="3090" max="3328" width="9.140625" style="1"/>
    <col min="3329" max="3329" width="5.85546875" style="1" customWidth="1"/>
    <col min="3330" max="3330" width="25.85546875" style="1" customWidth="1"/>
    <col min="3331" max="3333" width="10" style="1" customWidth="1"/>
    <col min="3334" max="3334" width="10.5703125" style="1" customWidth="1"/>
    <col min="3335" max="3335" width="11.85546875" style="1" customWidth="1"/>
    <col min="3336" max="3336" width="10" style="1" bestFit="1" customWidth="1"/>
    <col min="3337" max="3337" width="10.85546875" style="1" bestFit="1" customWidth="1"/>
    <col min="3338" max="3338" width="8.7109375" style="1" customWidth="1"/>
    <col min="3339" max="3339" width="8.7109375" style="1" bestFit="1" customWidth="1"/>
    <col min="3340" max="3340" width="8" style="1" customWidth="1"/>
    <col min="3341" max="3341" width="8.85546875" style="1" customWidth="1"/>
    <col min="3342" max="3342" width="9.85546875" style="1" customWidth="1"/>
    <col min="3343" max="3343" width="9.42578125" style="1" customWidth="1"/>
    <col min="3344" max="3344" width="10.5703125" style="1" customWidth="1"/>
    <col min="3345" max="3345" width="10" style="1" bestFit="1" customWidth="1"/>
    <col min="3346" max="3584" width="9.140625" style="1"/>
    <col min="3585" max="3585" width="5.85546875" style="1" customWidth="1"/>
    <col min="3586" max="3586" width="25.85546875" style="1" customWidth="1"/>
    <col min="3587" max="3589" width="10" style="1" customWidth="1"/>
    <col min="3590" max="3590" width="10.5703125" style="1" customWidth="1"/>
    <col min="3591" max="3591" width="11.85546875" style="1" customWidth="1"/>
    <col min="3592" max="3592" width="10" style="1" bestFit="1" customWidth="1"/>
    <col min="3593" max="3593" width="10.85546875" style="1" bestFit="1" customWidth="1"/>
    <col min="3594" max="3594" width="8.7109375" style="1" customWidth="1"/>
    <col min="3595" max="3595" width="8.7109375" style="1" bestFit="1" customWidth="1"/>
    <col min="3596" max="3596" width="8" style="1" customWidth="1"/>
    <col min="3597" max="3597" width="8.85546875" style="1" customWidth="1"/>
    <col min="3598" max="3598" width="9.85546875" style="1" customWidth="1"/>
    <col min="3599" max="3599" width="9.42578125" style="1" customWidth="1"/>
    <col min="3600" max="3600" width="10.5703125" style="1" customWidth="1"/>
    <col min="3601" max="3601" width="10" style="1" bestFit="1" customWidth="1"/>
    <col min="3602" max="3840" width="9.140625" style="1"/>
    <col min="3841" max="3841" width="5.85546875" style="1" customWidth="1"/>
    <col min="3842" max="3842" width="25.85546875" style="1" customWidth="1"/>
    <col min="3843" max="3845" width="10" style="1" customWidth="1"/>
    <col min="3846" max="3846" width="10.5703125" style="1" customWidth="1"/>
    <col min="3847" max="3847" width="11.85546875" style="1" customWidth="1"/>
    <col min="3848" max="3848" width="10" style="1" bestFit="1" customWidth="1"/>
    <col min="3849" max="3849" width="10.85546875" style="1" bestFit="1" customWidth="1"/>
    <col min="3850" max="3850" width="8.7109375" style="1" customWidth="1"/>
    <col min="3851" max="3851" width="8.7109375" style="1" bestFit="1" customWidth="1"/>
    <col min="3852" max="3852" width="8" style="1" customWidth="1"/>
    <col min="3853" max="3853" width="8.85546875" style="1" customWidth="1"/>
    <col min="3854" max="3854" width="9.85546875" style="1" customWidth="1"/>
    <col min="3855" max="3855" width="9.42578125" style="1" customWidth="1"/>
    <col min="3856" max="3856" width="10.5703125" style="1" customWidth="1"/>
    <col min="3857" max="3857" width="10" style="1" bestFit="1" customWidth="1"/>
    <col min="3858" max="4096" width="9.140625" style="1"/>
    <col min="4097" max="4097" width="5.85546875" style="1" customWidth="1"/>
    <col min="4098" max="4098" width="25.85546875" style="1" customWidth="1"/>
    <col min="4099" max="4101" width="10" style="1" customWidth="1"/>
    <col min="4102" max="4102" width="10.5703125" style="1" customWidth="1"/>
    <col min="4103" max="4103" width="11.85546875" style="1" customWidth="1"/>
    <col min="4104" max="4104" width="10" style="1" bestFit="1" customWidth="1"/>
    <col min="4105" max="4105" width="10.85546875" style="1" bestFit="1" customWidth="1"/>
    <col min="4106" max="4106" width="8.7109375" style="1" customWidth="1"/>
    <col min="4107" max="4107" width="8.7109375" style="1" bestFit="1" customWidth="1"/>
    <col min="4108" max="4108" width="8" style="1" customWidth="1"/>
    <col min="4109" max="4109" width="8.85546875" style="1" customWidth="1"/>
    <col min="4110" max="4110" width="9.85546875" style="1" customWidth="1"/>
    <col min="4111" max="4111" width="9.42578125" style="1" customWidth="1"/>
    <col min="4112" max="4112" width="10.5703125" style="1" customWidth="1"/>
    <col min="4113" max="4113" width="10" style="1" bestFit="1" customWidth="1"/>
    <col min="4114" max="4352" width="9.140625" style="1"/>
    <col min="4353" max="4353" width="5.85546875" style="1" customWidth="1"/>
    <col min="4354" max="4354" width="25.85546875" style="1" customWidth="1"/>
    <col min="4355" max="4357" width="10" style="1" customWidth="1"/>
    <col min="4358" max="4358" width="10.5703125" style="1" customWidth="1"/>
    <col min="4359" max="4359" width="11.85546875" style="1" customWidth="1"/>
    <col min="4360" max="4360" width="10" style="1" bestFit="1" customWidth="1"/>
    <col min="4361" max="4361" width="10.85546875" style="1" bestFit="1" customWidth="1"/>
    <col min="4362" max="4362" width="8.7109375" style="1" customWidth="1"/>
    <col min="4363" max="4363" width="8.7109375" style="1" bestFit="1" customWidth="1"/>
    <col min="4364" max="4364" width="8" style="1" customWidth="1"/>
    <col min="4365" max="4365" width="8.85546875" style="1" customWidth="1"/>
    <col min="4366" max="4366" width="9.85546875" style="1" customWidth="1"/>
    <col min="4367" max="4367" width="9.42578125" style="1" customWidth="1"/>
    <col min="4368" max="4368" width="10.5703125" style="1" customWidth="1"/>
    <col min="4369" max="4369" width="10" style="1" bestFit="1" customWidth="1"/>
    <col min="4370" max="4608" width="9.140625" style="1"/>
    <col min="4609" max="4609" width="5.85546875" style="1" customWidth="1"/>
    <col min="4610" max="4610" width="25.85546875" style="1" customWidth="1"/>
    <col min="4611" max="4613" width="10" style="1" customWidth="1"/>
    <col min="4614" max="4614" width="10.5703125" style="1" customWidth="1"/>
    <col min="4615" max="4615" width="11.85546875" style="1" customWidth="1"/>
    <col min="4616" max="4616" width="10" style="1" bestFit="1" customWidth="1"/>
    <col min="4617" max="4617" width="10.85546875" style="1" bestFit="1" customWidth="1"/>
    <col min="4618" max="4618" width="8.7109375" style="1" customWidth="1"/>
    <col min="4619" max="4619" width="8.7109375" style="1" bestFit="1" customWidth="1"/>
    <col min="4620" max="4620" width="8" style="1" customWidth="1"/>
    <col min="4621" max="4621" width="8.85546875" style="1" customWidth="1"/>
    <col min="4622" max="4622" width="9.85546875" style="1" customWidth="1"/>
    <col min="4623" max="4623" width="9.42578125" style="1" customWidth="1"/>
    <col min="4624" max="4624" width="10.5703125" style="1" customWidth="1"/>
    <col min="4625" max="4625" width="10" style="1" bestFit="1" customWidth="1"/>
    <col min="4626" max="4864" width="9.140625" style="1"/>
    <col min="4865" max="4865" width="5.85546875" style="1" customWidth="1"/>
    <col min="4866" max="4866" width="25.85546875" style="1" customWidth="1"/>
    <col min="4867" max="4869" width="10" style="1" customWidth="1"/>
    <col min="4870" max="4870" width="10.5703125" style="1" customWidth="1"/>
    <col min="4871" max="4871" width="11.85546875" style="1" customWidth="1"/>
    <col min="4872" max="4872" width="10" style="1" bestFit="1" customWidth="1"/>
    <col min="4873" max="4873" width="10.85546875" style="1" bestFit="1" customWidth="1"/>
    <col min="4874" max="4874" width="8.7109375" style="1" customWidth="1"/>
    <col min="4875" max="4875" width="8.7109375" style="1" bestFit="1" customWidth="1"/>
    <col min="4876" max="4876" width="8" style="1" customWidth="1"/>
    <col min="4877" max="4877" width="8.85546875" style="1" customWidth="1"/>
    <col min="4878" max="4878" width="9.85546875" style="1" customWidth="1"/>
    <col min="4879" max="4879" width="9.42578125" style="1" customWidth="1"/>
    <col min="4880" max="4880" width="10.5703125" style="1" customWidth="1"/>
    <col min="4881" max="4881" width="10" style="1" bestFit="1" customWidth="1"/>
    <col min="4882" max="5120" width="9.140625" style="1"/>
    <col min="5121" max="5121" width="5.85546875" style="1" customWidth="1"/>
    <col min="5122" max="5122" width="25.85546875" style="1" customWidth="1"/>
    <col min="5123" max="5125" width="10" style="1" customWidth="1"/>
    <col min="5126" max="5126" width="10.5703125" style="1" customWidth="1"/>
    <col min="5127" max="5127" width="11.85546875" style="1" customWidth="1"/>
    <col min="5128" max="5128" width="10" style="1" bestFit="1" customWidth="1"/>
    <col min="5129" max="5129" width="10.85546875" style="1" bestFit="1" customWidth="1"/>
    <col min="5130" max="5130" width="8.7109375" style="1" customWidth="1"/>
    <col min="5131" max="5131" width="8.7109375" style="1" bestFit="1" customWidth="1"/>
    <col min="5132" max="5132" width="8" style="1" customWidth="1"/>
    <col min="5133" max="5133" width="8.85546875" style="1" customWidth="1"/>
    <col min="5134" max="5134" width="9.85546875" style="1" customWidth="1"/>
    <col min="5135" max="5135" width="9.42578125" style="1" customWidth="1"/>
    <col min="5136" max="5136" width="10.5703125" style="1" customWidth="1"/>
    <col min="5137" max="5137" width="10" style="1" bestFit="1" customWidth="1"/>
    <col min="5138" max="5376" width="9.140625" style="1"/>
    <col min="5377" max="5377" width="5.85546875" style="1" customWidth="1"/>
    <col min="5378" max="5378" width="25.85546875" style="1" customWidth="1"/>
    <col min="5379" max="5381" width="10" style="1" customWidth="1"/>
    <col min="5382" max="5382" width="10.5703125" style="1" customWidth="1"/>
    <col min="5383" max="5383" width="11.85546875" style="1" customWidth="1"/>
    <col min="5384" max="5384" width="10" style="1" bestFit="1" customWidth="1"/>
    <col min="5385" max="5385" width="10.85546875" style="1" bestFit="1" customWidth="1"/>
    <col min="5386" max="5386" width="8.7109375" style="1" customWidth="1"/>
    <col min="5387" max="5387" width="8.7109375" style="1" bestFit="1" customWidth="1"/>
    <col min="5388" max="5388" width="8" style="1" customWidth="1"/>
    <col min="5389" max="5389" width="8.85546875" style="1" customWidth="1"/>
    <col min="5390" max="5390" width="9.85546875" style="1" customWidth="1"/>
    <col min="5391" max="5391" width="9.42578125" style="1" customWidth="1"/>
    <col min="5392" max="5392" width="10.5703125" style="1" customWidth="1"/>
    <col min="5393" max="5393" width="10" style="1" bestFit="1" customWidth="1"/>
    <col min="5394" max="5632" width="9.140625" style="1"/>
    <col min="5633" max="5633" width="5.85546875" style="1" customWidth="1"/>
    <col min="5634" max="5634" width="25.85546875" style="1" customWidth="1"/>
    <col min="5635" max="5637" width="10" style="1" customWidth="1"/>
    <col min="5638" max="5638" width="10.5703125" style="1" customWidth="1"/>
    <col min="5639" max="5639" width="11.85546875" style="1" customWidth="1"/>
    <col min="5640" max="5640" width="10" style="1" bestFit="1" customWidth="1"/>
    <col min="5641" max="5641" width="10.85546875" style="1" bestFit="1" customWidth="1"/>
    <col min="5642" max="5642" width="8.7109375" style="1" customWidth="1"/>
    <col min="5643" max="5643" width="8.7109375" style="1" bestFit="1" customWidth="1"/>
    <col min="5644" max="5644" width="8" style="1" customWidth="1"/>
    <col min="5645" max="5645" width="8.85546875" style="1" customWidth="1"/>
    <col min="5646" max="5646" width="9.85546875" style="1" customWidth="1"/>
    <col min="5647" max="5647" width="9.42578125" style="1" customWidth="1"/>
    <col min="5648" max="5648" width="10.5703125" style="1" customWidth="1"/>
    <col min="5649" max="5649" width="10" style="1" bestFit="1" customWidth="1"/>
    <col min="5650" max="5888" width="9.140625" style="1"/>
    <col min="5889" max="5889" width="5.85546875" style="1" customWidth="1"/>
    <col min="5890" max="5890" width="25.85546875" style="1" customWidth="1"/>
    <col min="5891" max="5893" width="10" style="1" customWidth="1"/>
    <col min="5894" max="5894" width="10.5703125" style="1" customWidth="1"/>
    <col min="5895" max="5895" width="11.85546875" style="1" customWidth="1"/>
    <col min="5896" max="5896" width="10" style="1" bestFit="1" customWidth="1"/>
    <col min="5897" max="5897" width="10.85546875" style="1" bestFit="1" customWidth="1"/>
    <col min="5898" max="5898" width="8.7109375" style="1" customWidth="1"/>
    <col min="5899" max="5899" width="8.7109375" style="1" bestFit="1" customWidth="1"/>
    <col min="5900" max="5900" width="8" style="1" customWidth="1"/>
    <col min="5901" max="5901" width="8.85546875" style="1" customWidth="1"/>
    <col min="5902" max="5902" width="9.85546875" style="1" customWidth="1"/>
    <col min="5903" max="5903" width="9.42578125" style="1" customWidth="1"/>
    <col min="5904" max="5904" width="10.5703125" style="1" customWidth="1"/>
    <col min="5905" max="5905" width="10" style="1" bestFit="1" customWidth="1"/>
    <col min="5906" max="6144" width="9.140625" style="1"/>
    <col min="6145" max="6145" width="5.85546875" style="1" customWidth="1"/>
    <col min="6146" max="6146" width="25.85546875" style="1" customWidth="1"/>
    <col min="6147" max="6149" width="10" style="1" customWidth="1"/>
    <col min="6150" max="6150" width="10.5703125" style="1" customWidth="1"/>
    <col min="6151" max="6151" width="11.85546875" style="1" customWidth="1"/>
    <col min="6152" max="6152" width="10" style="1" bestFit="1" customWidth="1"/>
    <col min="6153" max="6153" width="10.85546875" style="1" bestFit="1" customWidth="1"/>
    <col min="6154" max="6154" width="8.7109375" style="1" customWidth="1"/>
    <col min="6155" max="6155" width="8.7109375" style="1" bestFit="1" customWidth="1"/>
    <col min="6156" max="6156" width="8" style="1" customWidth="1"/>
    <col min="6157" max="6157" width="8.85546875" style="1" customWidth="1"/>
    <col min="6158" max="6158" width="9.85546875" style="1" customWidth="1"/>
    <col min="6159" max="6159" width="9.42578125" style="1" customWidth="1"/>
    <col min="6160" max="6160" width="10.5703125" style="1" customWidth="1"/>
    <col min="6161" max="6161" width="10" style="1" bestFit="1" customWidth="1"/>
    <col min="6162" max="6400" width="9.140625" style="1"/>
    <col min="6401" max="6401" width="5.85546875" style="1" customWidth="1"/>
    <col min="6402" max="6402" width="25.85546875" style="1" customWidth="1"/>
    <col min="6403" max="6405" width="10" style="1" customWidth="1"/>
    <col min="6406" max="6406" width="10.5703125" style="1" customWidth="1"/>
    <col min="6407" max="6407" width="11.85546875" style="1" customWidth="1"/>
    <col min="6408" max="6408" width="10" style="1" bestFit="1" customWidth="1"/>
    <col min="6409" max="6409" width="10.85546875" style="1" bestFit="1" customWidth="1"/>
    <col min="6410" max="6410" width="8.7109375" style="1" customWidth="1"/>
    <col min="6411" max="6411" width="8.7109375" style="1" bestFit="1" customWidth="1"/>
    <col min="6412" max="6412" width="8" style="1" customWidth="1"/>
    <col min="6413" max="6413" width="8.85546875" style="1" customWidth="1"/>
    <col min="6414" max="6414" width="9.85546875" style="1" customWidth="1"/>
    <col min="6415" max="6415" width="9.42578125" style="1" customWidth="1"/>
    <col min="6416" max="6416" width="10.5703125" style="1" customWidth="1"/>
    <col min="6417" max="6417" width="10" style="1" bestFit="1" customWidth="1"/>
    <col min="6418" max="6656" width="9.140625" style="1"/>
    <col min="6657" max="6657" width="5.85546875" style="1" customWidth="1"/>
    <col min="6658" max="6658" width="25.85546875" style="1" customWidth="1"/>
    <col min="6659" max="6661" width="10" style="1" customWidth="1"/>
    <col min="6662" max="6662" width="10.5703125" style="1" customWidth="1"/>
    <col min="6663" max="6663" width="11.85546875" style="1" customWidth="1"/>
    <col min="6664" max="6664" width="10" style="1" bestFit="1" customWidth="1"/>
    <col min="6665" max="6665" width="10.85546875" style="1" bestFit="1" customWidth="1"/>
    <col min="6666" max="6666" width="8.7109375" style="1" customWidth="1"/>
    <col min="6667" max="6667" width="8.7109375" style="1" bestFit="1" customWidth="1"/>
    <col min="6668" max="6668" width="8" style="1" customWidth="1"/>
    <col min="6669" max="6669" width="8.85546875" style="1" customWidth="1"/>
    <col min="6670" max="6670" width="9.85546875" style="1" customWidth="1"/>
    <col min="6671" max="6671" width="9.42578125" style="1" customWidth="1"/>
    <col min="6672" max="6672" width="10.5703125" style="1" customWidth="1"/>
    <col min="6673" max="6673" width="10" style="1" bestFit="1" customWidth="1"/>
    <col min="6674" max="6912" width="9.140625" style="1"/>
    <col min="6913" max="6913" width="5.85546875" style="1" customWidth="1"/>
    <col min="6914" max="6914" width="25.85546875" style="1" customWidth="1"/>
    <col min="6915" max="6917" width="10" style="1" customWidth="1"/>
    <col min="6918" max="6918" width="10.5703125" style="1" customWidth="1"/>
    <col min="6919" max="6919" width="11.85546875" style="1" customWidth="1"/>
    <col min="6920" max="6920" width="10" style="1" bestFit="1" customWidth="1"/>
    <col min="6921" max="6921" width="10.85546875" style="1" bestFit="1" customWidth="1"/>
    <col min="6922" max="6922" width="8.7109375" style="1" customWidth="1"/>
    <col min="6923" max="6923" width="8.7109375" style="1" bestFit="1" customWidth="1"/>
    <col min="6924" max="6924" width="8" style="1" customWidth="1"/>
    <col min="6925" max="6925" width="8.85546875" style="1" customWidth="1"/>
    <col min="6926" max="6926" width="9.85546875" style="1" customWidth="1"/>
    <col min="6927" max="6927" width="9.42578125" style="1" customWidth="1"/>
    <col min="6928" max="6928" width="10.5703125" style="1" customWidth="1"/>
    <col min="6929" max="6929" width="10" style="1" bestFit="1" customWidth="1"/>
    <col min="6930" max="7168" width="9.140625" style="1"/>
    <col min="7169" max="7169" width="5.85546875" style="1" customWidth="1"/>
    <col min="7170" max="7170" width="25.85546875" style="1" customWidth="1"/>
    <col min="7171" max="7173" width="10" style="1" customWidth="1"/>
    <col min="7174" max="7174" width="10.5703125" style="1" customWidth="1"/>
    <col min="7175" max="7175" width="11.85546875" style="1" customWidth="1"/>
    <col min="7176" max="7176" width="10" style="1" bestFit="1" customWidth="1"/>
    <col min="7177" max="7177" width="10.85546875" style="1" bestFit="1" customWidth="1"/>
    <col min="7178" max="7178" width="8.7109375" style="1" customWidth="1"/>
    <col min="7179" max="7179" width="8.7109375" style="1" bestFit="1" customWidth="1"/>
    <col min="7180" max="7180" width="8" style="1" customWidth="1"/>
    <col min="7181" max="7181" width="8.85546875" style="1" customWidth="1"/>
    <col min="7182" max="7182" width="9.85546875" style="1" customWidth="1"/>
    <col min="7183" max="7183" width="9.42578125" style="1" customWidth="1"/>
    <col min="7184" max="7184" width="10.5703125" style="1" customWidth="1"/>
    <col min="7185" max="7185" width="10" style="1" bestFit="1" customWidth="1"/>
    <col min="7186" max="7424" width="9.140625" style="1"/>
    <col min="7425" max="7425" width="5.85546875" style="1" customWidth="1"/>
    <col min="7426" max="7426" width="25.85546875" style="1" customWidth="1"/>
    <col min="7427" max="7429" width="10" style="1" customWidth="1"/>
    <col min="7430" max="7430" width="10.5703125" style="1" customWidth="1"/>
    <col min="7431" max="7431" width="11.85546875" style="1" customWidth="1"/>
    <col min="7432" max="7432" width="10" style="1" bestFit="1" customWidth="1"/>
    <col min="7433" max="7433" width="10.85546875" style="1" bestFit="1" customWidth="1"/>
    <col min="7434" max="7434" width="8.7109375" style="1" customWidth="1"/>
    <col min="7435" max="7435" width="8.7109375" style="1" bestFit="1" customWidth="1"/>
    <col min="7436" max="7436" width="8" style="1" customWidth="1"/>
    <col min="7437" max="7437" width="8.85546875" style="1" customWidth="1"/>
    <col min="7438" max="7438" width="9.85546875" style="1" customWidth="1"/>
    <col min="7439" max="7439" width="9.42578125" style="1" customWidth="1"/>
    <col min="7440" max="7440" width="10.5703125" style="1" customWidth="1"/>
    <col min="7441" max="7441" width="10" style="1" bestFit="1" customWidth="1"/>
    <col min="7442" max="7680" width="9.140625" style="1"/>
    <col min="7681" max="7681" width="5.85546875" style="1" customWidth="1"/>
    <col min="7682" max="7682" width="25.85546875" style="1" customWidth="1"/>
    <col min="7683" max="7685" width="10" style="1" customWidth="1"/>
    <col min="7686" max="7686" width="10.5703125" style="1" customWidth="1"/>
    <col min="7687" max="7687" width="11.85546875" style="1" customWidth="1"/>
    <col min="7688" max="7688" width="10" style="1" bestFit="1" customWidth="1"/>
    <col min="7689" max="7689" width="10.85546875" style="1" bestFit="1" customWidth="1"/>
    <col min="7690" max="7690" width="8.7109375" style="1" customWidth="1"/>
    <col min="7691" max="7691" width="8.7109375" style="1" bestFit="1" customWidth="1"/>
    <col min="7692" max="7692" width="8" style="1" customWidth="1"/>
    <col min="7693" max="7693" width="8.85546875" style="1" customWidth="1"/>
    <col min="7694" max="7694" width="9.85546875" style="1" customWidth="1"/>
    <col min="7695" max="7695" width="9.42578125" style="1" customWidth="1"/>
    <col min="7696" max="7696" width="10.5703125" style="1" customWidth="1"/>
    <col min="7697" max="7697" width="10" style="1" bestFit="1" customWidth="1"/>
    <col min="7698" max="7936" width="9.140625" style="1"/>
    <col min="7937" max="7937" width="5.85546875" style="1" customWidth="1"/>
    <col min="7938" max="7938" width="25.85546875" style="1" customWidth="1"/>
    <col min="7939" max="7941" width="10" style="1" customWidth="1"/>
    <col min="7942" max="7942" width="10.5703125" style="1" customWidth="1"/>
    <col min="7943" max="7943" width="11.85546875" style="1" customWidth="1"/>
    <col min="7944" max="7944" width="10" style="1" bestFit="1" customWidth="1"/>
    <col min="7945" max="7945" width="10.85546875" style="1" bestFit="1" customWidth="1"/>
    <col min="7946" max="7946" width="8.7109375" style="1" customWidth="1"/>
    <col min="7947" max="7947" width="8.7109375" style="1" bestFit="1" customWidth="1"/>
    <col min="7948" max="7948" width="8" style="1" customWidth="1"/>
    <col min="7949" max="7949" width="8.85546875" style="1" customWidth="1"/>
    <col min="7950" max="7950" width="9.85546875" style="1" customWidth="1"/>
    <col min="7951" max="7951" width="9.42578125" style="1" customWidth="1"/>
    <col min="7952" max="7952" width="10.5703125" style="1" customWidth="1"/>
    <col min="7953" max="7953" width="10" style="1" bestFit="1" customWidth="1"/>
    <col min="7954" max="8192" width="9.140625" style="1"/>
    <col min="8193" max="8193" width="5.85546875" style="1" customWidth="1"/>
    <col min="8194" max="8194" width="25.85546875" style="1" customWidth="1"/>
    <col min="8195" max="8197" width="10" style="1" customWidth="1"/>
    <col min="8198" max="8198" width="10.5703125" style="1" customWidth="1"/>
    <col min="8199" max="8199" width="11.85546875" style="1" customWidth="1"/>
    <col min="8200" max="8200" width="10" style="1" bestFit="1" customWidth="1"/>
    <col min="8201" max="8201" width="10.85546875" style="1" bestFit="1" customWidth="1"/>
    <col min="8202" max="8202" width="8.7109375" style="1" customWidth="1"/>
    <col min="8203" max="8203" width="8.7109375" style="1" bestFit="1" customWidth="1"/>
    <col min="8204" max="8204" width="8" style="1" customWidth="1"/>
    <col min="8205" max="8205" width="8.85546875" style="1" customWidth="1"/>
    <col min="8206" max="8206" width="9.85546875" style="1" customWidth="1"/>
    <col min="8207" max="8207" width="9.42578125" style="1" customWidth="1"/>
    <col min="8208" max="8208" width="10.5703125" style="1" customWidth="1"/>
    <col min="8209" max="8209" width="10" style="1" bestFit="1" customWidth="1"/>
    <col min="8210" max="8448" width="9.140625" style="1"/>
    <col min="8449" max="8449" width="5.85546875" style="1" customWidth="1"/>
    <col min="8450" max="8450" width="25.85546875" style="1" customWidth="1"/>
    <col min="8451" max="8453" width="10" style="1" customWidth="1"/>
    <col min="8454" max="8454" width="10.5703125" style="1" customWidth="1"/>
    <col min="8455" max="8455" width="11.85546875" style="1" customWidth="1"/>
    <col min="8456" max="8456" width="10" style="1" bestFit="1" customWidth="1"/>
    <col min="8457" max="8457" width="10.85546875" style="1" bestFit="1" customWidth="1"/>
    <col min="8458" max="8458" width="8.7109375" style="1" customWidth="1"/>
    <col min="8459" max="8459" width="8.7109375" style="1" bestFit="1" customWidth="1"/>
    <col min="8460" max="8460" width="8" style="1" customWidth="1"/>
    <col min="8461" max="8461" width="8.85546875" style="1" customWidth="1"/>
    <col min="8462" max="8462" width="9.85546875" style="1" customWidth="1"/>
    <col min="8463" max="8463" width="9.42578125" style="1" customWidth="1"/>
    <col min="8464" max="8464" width="10.5703125" style="1" customWidth="1"/>
    <col min="8465" max="8465" width="10" style="1" bestFit="1" customWidth="1"/>
    <col min="8466" max="8704" width="9.140625" style="1"/>
    <col min="8705" max="8705" width="5.85546875" style="1" customWidth="1"/>
    <col min="8706" max="8706" width="25.85546875" style="1" customWidth="1"/>
    <col min="8707" max="8709" width="10" style="1" customWidth="1"/>
    <col min="8710" max="8710" width="10.5703125" style="1" customWidth="1"/>
    <col min="8711" max="8711" width="11.85546875" style="1" customWidth="1"/>
    <col min="8712" max="8712" width="10" style="1" bestFit="1" customWidth="1"/>
    <col min="8713" max="8713" width="10.85546875" style="1" bestFit="1" customWidth="1"/>
    <col min="8714" max="8714" width="8.7109375" style="1" customWidth="1"/>
    <col min="8715" max="8715" width="8.7109375" style="1" bestFit="1" customWidth="1"/>
    <col min="8716" max="8716" width="8" style="1" customWidth="1"/>
    <col min="8717" max="8717" width="8.85546875" style="1" customWidth="1"/>
    <col min="8718" max="8718" width="9.85546875" style="1" customWidth="1"/>
    <col min="8719" max="8719" width="9.42578125" style="1" customWidth="1"/>
    <col min="8720" max="8720" width="10.5703125" style="1" customWidth="1"/>
    <col min="8721" max="8721" width="10" style="1" bestFit="1" customWidth="1"/>
    <col min="8722" max="8960" width="9.140625" style="1"/>
    <col min="8961" max="8961" width="5.85546875" style="1" customWidth="1"/>
    <col min="8962" max="8962" width="25.85546875" style="1" customWidth="1"/>
    <col min="8963" max="8965" width="10" style="1" customWidth="1"/>
    <col min="8966" max="8966" width="10.5703125" style="1" customWidth="1"/>
    <col min="8967" max="8967" width="11.85546875" style="1" customWidth="1"/>
    <col min="8968" max="8968" width="10" style="1" bestFit="1" customWidth="1"/>
    <col min="8969" max="8969" width="10.85546875" style="1" bestFit="1" customWidth="1"/>
    <col min="8970" max="8970" width="8.7109375" style="1" customWidth="1"/>
    <col min="8971" max="8971" width="8.7109375" style="1" bestFit="1" customWidth="1"/>
    <col min="8972" max="8972" width="8" style="1" customWidth="1"/>
    <col min="8973" max="8973" width="8.85546875" style="1" customWidth="1"/>
    <col min="8974" max="8974" width="9.85546875" style="1" customWidth="1"/>
    <col min="8975" max="8975" width="9.42578125" style="1" customWidth="1"/>
    <col min="8976" max="8976" width="10.5703125" style="1" customWidth="1"/>
    <col min="8977" max="8977" width="10" style="1" bestFit="1" customWidth="1"/>
    <col min="8978" max="9216" width="9.140625" style="1"/>
    <col min="9217" max="9217" width="5.85546875" style="1" customWidth="1"/>
    <col min="9218" max="9218" width="25.85546875" style="1" customWidth="1"/>
    <col min="9219" max="9221" width="10" style="1" customWidth="1"/>
    <col min="9222" max="9222" width="10.5703125" style="1" customWidth="1"/>
    <col min="9223" max="9223" width="11.85546875" style="1" customWidth="1"/>
    <col min="9224" max="9224" width="10" style="1" bestFit="1" customWidth="1"/>
    <col min="9225" max="9225" width="10.85546875" style="1" bestFit="1" customWidth="1"/>
    <col min="9226" max="9226" width="8.7109375" style="1" customWidth="1"/>
    <col min="9227" max="9227" width="8.7109375" style="1" bestFit="1" customWidth="1"/>
    <col min="9228" max="9228" width="8" style="1" customWidth="1"/>
    <col min="9229" max="9229" width="8.85546875" style="1" customWidth="1"/>
    <col min="9230" max="9230" width="9.85546875" style="1" customWidth="1"/>
    <col min="9231" max="9231" width="9.42578125" style="1" customWidth="1"/>
    <col min="9232" max="9232" width="10.5703125" style="1" customWidth="1"/>
    <col min="9233" max="9233" width="10" style="1" bestFit="1" customWidth="1"/>
    <col min="9234" max="9472" width="9.140625" style="1"/>
    <col min="9473" max="9473" width="5.85546875" style="1" customWidth="1"/>
    <col min="9474" max="9474" width="25.85546875" style="1" customWidth="1"/>
    <col min="9475" max="9477" width="10" style="1" customWidth="1"/>
    <col min="9478" max="9478" width="10.5703125" style="1" customWidth="1"/>
    <col min="9479" max="9479" width="11.85546875" style="1" customWidth="1"/>
    <col min="9480" max="9480" width="10" style="1" bestFit="1" customWidth="1"/>
    <col min="9481" max="9481" width="10.85546875" style="1" bestFit="1" customWidth="1"/>
    <col min="9482" max="9482" width="8.7109375" style="1" customWidth="1"/>
    <col min="9483" max="9483" width="8.7109375" style="1" bestFit="1" customWidth="1"/>
    <col min="9484" max="9484" width="8" style="1" customWidth="1"/>
    <col min="9485" max="9485" width="8.85546875" style="1" customWidth="1"/>
    <col min="9486" max="9486" width="9.85546875" style="1" customWidth="1"/>
    <col min="9487" max="9487" width="9.42578125" style="1" customWidth="1"/>
    <col min="9488" max="9488" width="10.5703125" style="1" customWidth="1"/>
    <col min="9489" max="9489" width="10" style="1" bestFit="1" customWidth="1"/>
    <col min="9490" max="9728" width="9.140625" style="1"/>
    <col min="9729" max="9729" width="5.85546875" style="1" customWidth="1"/>
    <col min="9730" max="9730" width="25.85546875" style="1" customWidth="1"/>
    <col min="9731" max="9733" width="10" style="1" customWidth="1"/>
    <col min="9734" max="9734" width="10.5703125" style="1" customWidth="1"/>
    <col min="9735" max="9735" width="11.85546875" style="1" customWidth="1"/>
    <col min="9736" max="9736" width="10" style="1" bestFit="1" customWidth="1"/>
    <col min="9737" max="9737" width="10.85546875" style="1" bestFit="1" customWidth="1"/>
    <col min="9738" max="9738" width="8.7109375" style="1" customWidth="1"/>
    <col min="9739" max="9739" width="8.7109375" style="1" bestFit="1" customWidth="1"/>
    <col min="9740" max="9740" width="8" style="1" customWidth="1"/>
    <col min="9741" max="9741" width="8.85546875" style="1" customWidth="1"/>
    <col min="9742" max="9742" width="9.85546875" style="1" customWidth="1"/>
    <col min="9743" max="9743" width="9.42578125" style="1" customWidth="1"/>
    <col min="9744" max="9744" width="10.5703125" style="1" customWidth="1"/>
    <col min="9745" max="9745" width="10" style="1" bestFit="1" customWidth="1"/>
    <col min="9746" max="9984" width="9.140625" style="1"/>
    <col min="9985" max="9985" width="5.85546875" style="1" customWidth="1"/>
    <col min="9986" max="9986" width="25.85546875" style="1" customWidth="1"/>
    <col min="9987" max="9989" width="10" style="1" customWidth="1"/>
    <col min="9990" max="9990" width="10.5703125" style="1" customWidth="1"/>
    <col min="9991" max="9991" width="11.85546875" style="1" customWidth="1"/>
    <col min="9992" max="9992" width="10" style="1" bestFit="1" customWidth="1"/>
    <col min="9993" max="9993" width="10.85546875" style="1" bestFit="1" customWidth="1"/>
    <col min="9994" max="9994" width="8.7109375" style="1" customWidth="1"/>
    <col min="9995" max="9995" width="8.7109375" style="1" bestFit="1" customWidth="1"/>
    <col min="9996" max="9996" width="8" style="1" customWidth="1"/>
    <col min="9997" max="9997" width="8.85546875" style="1" customWidth="1"/>
    <col min="9998" max="9998" width="9.85546875" style="1" customWidth="1"/>
    <col min="9999" max="9999" width="9.42578125" style="1" customWidth="1"/>
    <col min="10000" max="10000" width="10.5703125" style="1" customWidth="1"/>
    <col min="10001" max="10001" width="10" style="1" bestFit="1" customWidth="1"/>
    <col min="10002" max="10240" width="9.140625" style="1"/>
    <col min="10241" max="10241" width="5.85546875" style="1" customWidth="1"/>
    <col min="10242" max="10242" width="25.85546875" style="1" customWidth="1"/>
    <col min="10243" max="10245" width="10" style="1" customWidth="1"/>
    <col min="10246" max="10246" width="10.5703125" style="1" customWidth="1"/>
    <col min="10247" max="10247" width="11.85546875" style="1" customWidth="1"/>
    <col min="10248" max="10248" width="10" style="1" bestFit="1" customWidth="1"/>
    <col min="10249" max="10249" width="10.85546875" style="1" bestFit="1" customWidth="1"/>
    <col min="10250" max="10250" width="8.7109375" style="1" customWidth="1"/>
    <col min="10251" max="10251" width="8.7109375" style="1" bestFit="1" customWidth="1"/>
    <col min="10252" max="10252" width="8" style="1" customWidth="1"/>
    <col min="10253" max="10253" width="8.85546875" style="1" customWidth="1"/>
    <col min="10254" max="10254" width="9.85546875" style="1" customWidth="1"/>
    <col min="10255" max="10255" width="9.42578125" style="1" customWidth="1"/>
    <col min="10256" max="10256" width="10.5703125" style="1" customWidth="1"/>
    <col min="10257" max="10257" width="10" style="1" bestFit="1" customWidth="1"/>
    <col min="10258" max="10496" width="9.140625" style="1"/>
    <col min="10497" max="10497" width="5.85546875" style="1" customWidth="1"/>
    <col min="10498" max="10498" width="25.85546875" style="1" customWidth="1"/>
    <col min="10499" max="10501" width="10" style="1" customWidth="1"/>
    <col min="10502" max="10502" width="10.5703125" style="1" customWidth="1"/>
    <col min="10503" max="10503" width="11.85546875" style="1" customWidth="1"/>
    <col min="10504" max="10504" width="10" style="1" bestFit="1" customWidth="1"/>
    <col min="10505" max="10505" width="10.85546875" style="1" bestFit="1" customWidth="1"/>
    <col min="10506" max="10506" width="8.7109375" style="1" customWidth="1"/>
    <col min="10507" max="10507" width="8.7109375" style="1" bestFit="1" customWidth="1"/>
    <col min="10508" max="10508" width="8" style="1" customWidth="1"/>
    <col min="10509" max="10509" width="8.85546875" style="1" customWidth="1"/>
    <col min="10510" max="10510" width="9.85546875" style="1" customWidth="1"/>
    <col min="10511" max="10511" width="9.42578125" style="1" customWidth="1"/>
    <col min="10512" max="10512" width="10.5703125" style="1" customWidth="1"/>
    <col min="10513" max="10513" width="10" style="1" bestFit="1" customWidth="1"/>
    <col min="10514" max="10752" width="9.140625" style="1"/>
    <col min="10753" max="10753" width="5.85546875" style="1" customWidth="1"/>
    <col min="10754" max="10754" width="25.85546875" style="1" customWidth="1"/>
    <col min="10755" max="10757" width="10" style="1" customWidth="1"/>
    <col min="10758" max="10758" width="10.5703125" style="1" customWidth="1"/>
    <col min="10759" max="10759" width="11.85546875" style="1" customWidth="1"/>
    <col min="10760" max="10760" width="10" style="1" bestFit="1" customWidth="1"/>
    <col min="10761" max="10761" width="10.85546875" style="1" bestFit="1" customWidth="1"/>
    <col min="10762" max="10762" width="8.7109375" style="1" customWidth="1"/>
    <col min="10763" max="10763" width="8.7109375" style="1" bestFit="1" customWidth="1"/>
    <col min="10764" max="10764" width="8" style="1" customWidth="1"/>
    <col min="10765" max="10765" width="8.85546875" style="1" customWidth="1"/>
    <col min="10766" max="10766" width="9.85546875" style="1" customWidth="1"/>
    <col min="10767" max="10767" width="9.42578125" style="1" customWidth="1"/>
    <col min="10768" max="10768" width="10.5703125" style="1" customWidth="1"/>
    <col min="10769" max="10769" width="10" style="1" bestFit="1" customWidth="1"/>
    <col min="10770" max="11008" width="9.140625" style="1"/>
    <col min="11009" max="11009" width="5.85546875" style="1" customWidth="1"/>
    <col min="11010" max="11010" width="25.85546875" style="1" customWidth="1"/>
    <col min="11011" max="11013" width="10" style="1" customWidth="1"/>
    <col min="11014" max="11014" width="10.5703125" style="1" customWidth="1"/>
    <col min="11015" max="11015" width="11.85546875" style="1" customWidth="1"/>
    <col min="11016" max="11016" width="10" style="1" bestFit="1" customWidth="1"/>
    <col min="11017" max="11017" width="10.85546875" style="1" bestFit="1" customWidth="1"/>
    <col min="11018" max="11018" width="8.7109375" style="1" customWidth="1"/>
    <col min="11019" max="11019" width="8.7109375" style="1" bestFit="1" customWidth="1"/>
    <col min="11020" max="11020" width="8" style="1" customWidth="1"/>
    <col min="11021" max="11021" width="8.85546875" style="1" customWidth="1"/>
    <col min="11022" max="11022" width="9.85546875" style="1" customWidth="1"/>
    <col min="11023" max="11023" width="9.42578125" style="1" customWidth="1"/>
    <col min="11024" max="11024" width="10.5703125" style="1" customWidth="1"/>
    <col min="11025" max="11025" width="10" style="1" bestFit="1" customWidth="1"/>
    <col min="11026" max="11264" width="9.140625" style="1"/>
    <col min="11265" max="11265" width="5.85546875" style="1" customWidth="1"/>
    <col min="11266" max="11266" width="25.85546875" style="1" customWidth="1"/>
    <col min="11267" max="11269" width="10" style="1" customWidth="1"/>
    <col min="11270" max="11270" width="10.5703125" style="1" customWidth="1"/>
    <col min="11271" max="11271" width="11.85546875" style="1" customWidth="1"/>
    <col min="11272" max="11272" width="10" style="1" bestFit="1" customWidth="1"/>
    <col min="11273" max="11273" width="10.85546875" style="1" bestFit="1" customWidth="1"/>
    <col min="11274" max="11274" width="8.7109375" style="1" customWidth="1"/>
    <col min="11275" max="11275" width="8.7109375" style="1" bestFit="1" customWidth="1"/>
    <col min="11276" max="11276" width="8" style="1" customWidth="1"/>
    <col min="11277" max="11277" width="8.85546875" style="1" customWidth="1"/>
    <col min="11278" max="11278" width="9.85546875" style="1" customWidth="1"/>
    <col min="11279" max="11279" width="9.42578125" style="1" customWidth="1"/>
    <col min="11280" max="11280" width="10.5703125" style="1" customWidth="1"/>
    <col min="11281" max="11281" width="10" style="1" bestFit="1" customWidth="1"/>
    <col min="11282" max="11520" width="9.140625" style="1"/>
    <col min="11521" max="11521" width="5.85546875" style="1" customWidth="1"/>
    <col min="11522" max="11522" width="25.85546875" style="1" customWidth="1"/>
    <col min="11523" max="11525" width="10" style="1" customWidth="1"/>
    <col min="11526" max="11526" width="10.5703125" style="1" customWidth="1"/>
    <col min="11527" max="11527" width="11.85546875" style="1" customWidth="1"/>
    <col min="11528" max="11528" width="10" style="1" bestFit="1" customWidth="1"/>
    <col min="11529" max="11529" width="10.85546875" style="1" bestFit="1" customWidth="1"/>
    <col min="11530" max="11530" width="8.7109375" style="1" customWidth="1"/>
    <col min="11531" max="11531" width="8.7109375" style="1" bestFit="1" customWidth="1"/>
    <col min="11532" max="11532" width="8" style="1" customWidth="1"/>
    <col min="11533" max="11533" width="8.85546875" style="1" customWidth="1"/>
    <col min="11534" max="11534" width="9.85546875" style="1" customWidth="1"/>
    <col min="11535" max="11535" width="9.42578125" style="1" customWidth="1"/>
    <col min="11536" max="11536" width="10.5703125" style="1" customWidth="1"/>
    <col min="11537" max="11537" width="10" style="1" bestFit="1" customWidth="1"/>
    <col min="11538" max="11776" width="9.140625" style="1"/>
    <col min="11777" max="11777" width="5.85546875" style="1" customWidth="1"/>
    <col min="11778" max="11778" width="25.85546875" style="1" customWidth="1"/>
    <col min="11779" max="11781" width="10" style="1" customWidth="1"/>
    <col min="11782" max="11782" width="10.5703125" style="1" customWidth="1"/>
    <col min="11783" max="11783" width="11.85546875" style="1" customWidth="1"/>
    <col min="11784" max="11784" width="10" style="1" bestFit="1" customWidth="1"/>
    <col min="11785" max="11785" width="10.85546875" style="1" bestFit="1" customWidth="1"/>
    <col min="11786" max="11786" width="8.7109375" style="1" customWidth="1"/>
    <col min="11787" max="11787" width="8.7109375" style="1" bestFit="1" customWidth="1"/>
    <col min="11788" max="11788" width="8" style="1" customWidth="1"/>
    <col min="11789" max="11789" width="8.85546875" style="1" customWidth="1"/>
    <col min="11790" max="11790" width="9.85546875" style="1" customWidth="1"/>
    <col min="11791" max="11791" width="9.42578125" style="1" customWidth="1"/>
    <col min="11792" max="11792" width="10.5703125" style="1" customWidth="1"/>
    <col min="11793" max="11793" width="10" style="1" bestFit="1" customWidth="1"/>
    <col min="11794" max="12032" width="9.140625" style="1"/>
    <col min="12033" max="12033" width="5.85546875" style="1" customWidth="1"/>
    <col min="12034" max="12034" width="25.85546875" style="1" customWidth="1"/>
    <col min="12035" max="12037" width="10" style="1" customWidth="1"/>
    <col min="12038" max="12038" width="10.5703125" style="1" customWidth="1"/>
    <col min="12039" max="12039" width="11.85546875" style="1" customWidth="1"/>
    <col min="12040" max="12040" width="10" style="1" bestFit="1" customWidth="1"/>
    <col min="12041" max="12041" width="10.85546875" style="1" bestFit="1" customWidth="1"/>
    <col min="12042" max="12042" width="8.7109375" style="1" customWidth="1"/>
    <col min="12043" max="12043" width="8.7109375" style="1" bestFit="1" customWidth="1"/>
    <col min="12044" max="12044" width="8" style="1" customWidth="1"/>
    <col min="12045" max="12045" width="8.85546875" style="1" customWidth="1"/>
    <col min="12046" max="12046" width="9.85546875" style="1" customWidth="1"/>
    <col min="12047" max="12047" width="9.42578125" style="1" customWidth="1"/>
    <col min="12048" max="12048" width="10.5703125" style="1" customWidth="1"/>
    <col min="12049" max="12049" width="10" style="1" bestFit="1" customWidth="1"/>
    <col min="12050" max="12288" width="9.140625" style="1"/>
    <col min="12289" max="12289" width="5.85546875" style="1" customWidth="1"/>
    <col min="12290" max="12290" width="25.85546875" style="1" customWidth="1"/>
    <col min="12291" max="12293" width="10" style="1" customWidth="1"/>
    <col min="12294" max="12294" width="10.5703125" style="1" customWidth="1"/>
    <col min="12295" max="12295" width="11.85546875" style="1" customWidth="1"/>
    <col min="12296" max="12296" width="10" style="1" bestFit="1" customWidth="1"/>
    <col min="12297" max="12297" width="10.85546875" style="1" bestFit="1" customWidth="1"/>
    <col min="12298" max="12298" width="8.7109375" style="1" customWidth="1"/>
    <col min="12299" max="12299" width="8.7109375" style="1" bestFit="1" customWidth="1"/>
    <col min="12300" max="12300" width="8" style="1" customWidth="1"/>
    <col min="12301" max="12301" width="8.85546875" style="1" customWidth="1"/>
    <col min="12302" max="12302" width="9.85546875" style="1" customWidth="1"/>
    <col min="12303" max="12303" width="9.42578125" style="1" customWidth="1"/>
    <col min="12304" max="12304" width="10.5703125" style="1" customWidth="1"/>
    <col min="12305" max="12305" width="10" style="1" bestFit="1" customWidth="1"/>
    <col min="12306" max="12544" width="9.140625" style="1"/>
    <col min="12545" max="12545" width="5.85546875" style="1" customWidth="1"/>
    <col min="12546" max="12546" width="25.85546875" style="1" customWidth="1"/>
    <col min="12547" max="12549" width="10" style="1" customWidth="1"/>
    <col min="12550" max="12550" width="10.5703125" style="1" customWidth="1"/>
    <col min="12551" max="12551" width="11.85546875" style="1" customWidth="1"/>
    <col min="12552" max="12552" width="10" style="1" bestFit="1" customWidth="1"/>
    <col min="12553" max="12553" width="10.85546875" style="1" bestFit="1" customWidth="1"/>
    <col min="12554" max="12554" width="8.7109375" style="1" customWidth="1"/>
    <col min="12555" max="12555" width="8.7109375" style="1" bestFit="1" customWidth="1"/>
    <col min="12556" max="12556" width="8" style="1" customWidth="1"/>
    <col min="12557" max="12557" width="8.85546875" style="1" customWidth="1"/>
    <col min="12558" max="12558" width="9.85546875" style="1" customWidth="1"/>
    <col min="12559" max="12559" width="9.42578125" style="1" customWidth="1"/>
    <col min="12560" max="12560" width="10.5703125" style="1" customWidth="1"/>
    <col min="12561" max="12561" width="10" style="1" bestFit="1" customWidth="1"/>
    <col min="12562" max="12800" width="9.140625" style="1"/>
    <col min="12801" max="12801" width="5.85546875" style="1" customWidth="1"/>
    <col min="12802" max="12802" width="25.85546875" style="1" customWidth="1"/>
    <col min="12803" max="12805" width="10" style="1" customWidth="1"/>
    <col min="12806" max="12806" width="10.5703125" style="1" customWidth="1"/>
    <col min="12807" max="12807" width="11.85546875" style="1" customWidth="1"/>
    <col min="12808" max="12808" width="10" style="1" bestFit="1" customWidth="1"/>
    <col min="12809" max="12809" width="10.85546875" style="1" bestFit="1" customWidth="1"/>
    <col min="12810" max="12810" width="8.7109375" style="1" customWidth="1"/>
    <col min="12811" max="12811" width="8.7109375" style="1" bestFit="1" customWidth="1"/>
    <col min="12812" max="12812" width="8" style="1" customWidth="1"/>
    <col min="12813" max="12813" width="8.85546875" style="1" customWidth="1"/>
    <col min="12814" max="12814" width="9.85546875" style="1" customWidth="1"/>
    <col min="12815" max="12815" width="9.42578125" style="1" customWidth="1"/>
    <col min="12816" max="12816" width="10.5703125" style="1" customWidth="1"/>
    <col min="12817" max="12817" width="10" style="1" bestFit="1" customWidth="1"/>
    <col min="12818" max="13056" width="9.140625" style="1"/>
    <col min="13057" max="13057" width="5.85546875" style="1" customWidth="1"/>
    <col min="13058" max="13058" width="25.85546875" style="1" customWidth="1"/>
    <col min="13059" max="13061" width="10" style="1" customWidth="1"/>
    <col min="13062" max="13062" width="10.5703125" style="1" customWidth="1"/>
    <col min="13063" max="13063" width="11.85546875" style="1" customWidth="1"/>
    <col min="13064" max="13064" width="10" style="1" bestFit="1" customWidth="1"/>
    <col min="13065" max="13065" width="10.85546875" style="1" bestFit="1" customWidth="1"/>
    <col min="13066" max="13066" width="8.7109375" style="1" customWidth="1"/>
    <col min="13067" max="13067" width="8.7109375" style="1" bestFit="1" customWidth="1"/>
    <col min="13068" max="13068" width="8" style="1" customWidth="1"/>
    <col min="13069" max="13069" width="8.85546875" style="1" customWidth="1"/>
    <col min="13070" max="13070" width="9.85546875" style="1" customWidth="1"/>
    <col min="13071" max="13071" width="9.42578125" style="1" customWidth="1"/>
    <col min="13072" max="13072" width="10.5703125" style="1" customWidth="1"/>
    <col min="13073" max="13073" width="10" style="1" bestFit="1" customWidth="1"/>
    <col min="13074" max="13312" width="9.140625" style="1"/>
    <col min="13313" max="13313" width="5.85546875" style="1" customWidth="1"/>
    <col min="13314" max="13314" width="25.85546875" style="1" customWidth="1"/>
    <col min="13315" max="13317" width="10" style="1" customWidth="1"/>
    <col min="13318" max="13318" width="10.5703125" style="1" customWidth="1"/>
    <col min="13319" max="13319" width="11.85546875" style="1" customWidth="1"/>
    <col min="13320" max="13320" width="10" style="1" bestFit="1" customWidth="1"/>
    <col min="13321" max="13321" width="10.85546875" style="1" bestFit="1" customWidth="1"/>
    <col min="13322" max="13322" width="8.7109375" style="1" customWidth="1"/>
    <col min="13323" max="13323" width="8.7109375" style="1" bestFit="1" customWidth="1"/>
    <col min="13324" max="13324" width="8" style="1" customWidth="1"/>
    <col min="13325" max="13325" width="8.85546875" style="1" customWidth="1"/>
    <col min="13326" max="13326" width="9.85546875" style="1" customWidth="1"/>
    <col min="13327" max="13327" width="9.42578125" style="1" customWidth="1"/>
    <col min="13328" max="13328" width="10.5703125" style="1" customWidth="1"/>
    <col min="13329" max="13329" width="10" style="1" bestFit="1" customWidth="1"/>
    <col min="13330" max="13568" width="9.140625" style="1"/>
    <col min="13569" max="13569" width="5.85546875" style="1" customWidth="1"/>
    <col min="13570" max="13570" width="25.85546875" style="1" customWidth="1"/>
    <col min="13571" max="13573" width="10" style="1" customWidth="1"/>
    <col min="13574" max="13574" width="10.5703125" style="1" customWidth="1"/>
    <col min="13575" max="13575" width="11.85546875" style="1" customWidth="1"/>
    <col min="13576" max="13576" width="10" style="1" bestFit="1" customWidth="1"/>
    <col min="13577" max="13577" width="10.85546875" style="1" bestFit="1" customWidth="1"/>
    <col min="13578" max="13578" width="8.7109375" style="1" customWidth="1"/>
    <col min="13579" max="13579" width="8.7109375" style="1" bestFit="1" customWidth="1"/>
    <col min="13580" max="13580" width="8" style="1" customWidth="1"/>
    <col min="13581" max="13581" width="8.85546875" style="1" customWidth="1"/>
    <col min="13582" max="13582" width="9.85546875" style="1" customWidth="1"/>
    <col min="13583" max="13583" width="9.42578125" style="1" customWidth="1"/>
    <col min="13584" max="13584" width="10.5703125" style="1" customWidth="1"/>
    <col min="13585" max="13585" width="10" style="1" bestFit="1" customWidth="1"/>
    <col min="13586" max="13824" width="9.140625" style="1"/>
    <col min="13825" max="13825" width="5.85546875" style="1" customWidth="1"/>
    <col min="13826" max="13826" width="25.85546875" style="1" customWidth="1"/>
    <col min="13827" max="13829" width="10" style="1" customWidth="1"/>
    <col min="13830" max="13830" width="10.5703125" style="1" customWidth="1"/>
    <col min="13831" max="13831" width="11.85546875" style="1" customWidth="1"/>
    <col min="13832" max="13832" width="10" style="1" bestFit="1" customWidth="1"/>
    <col min="13833" max="13833" width="10.85546875" style="1" bestFit="1" customWidth="1"/>
    <col min="13834" max="13834" width="8.7109375" style="1" customWidth="1"/>
    <col min="13835" max="13835" width="8.7109375" style="1" bestFit="1" customWidth="1"/>
    <col min="13836" max="13836" width="8" style="1" customWidth="1"/>
    <col min="13837" max="13837" width="8.85546875" style="1" customWidth="1"/>
    <col min="13838" max="13838" width="9.85546875" style="1" customWidth="1"/>
    <col min="13839" max="13839" width="9.42578125" style="1" customWidth="1"/>
    <col min="13840" max="13840" width="10.5703125" style="1" customWidth="1"/>
    <col min="13841" max="13841" width="10" style="1" bestFit="1" customWidth="1"/>
    <col min="13842" max="14080" width="9.140625" style="1"/>
    <col min="14081" max="14081" width="5.85546875" style="1" customWidth="1"/>
    <col min="14082" max="14082" width="25.85546875" style="1" customWidth="1"/>
    <col min="14083" max="14085" width="10" style="1" customWidth="1"/>
    <col min="14086" max="14086" width="10.5703125" style="1" customWidth="1"/>
    <col min="14087" max="14087" width="11.85546875" style="1" customWidth="1"/>
    <col min="14088" max="14088" width="10" style="1" bestFit="1" customWidth="1"/>
    <col min="14089" max="14089" width="10.85546875" style="1" bestFit="1" customWidth="1"/>
    <col min="14090" max="14090" width="8.7109375" style="1" customWidth="1"/>
    <col min="14091" max="14091" width="8.7109375" style="1" bestFit="1" customWidth="1"/>
    <col min="14092" max="14092" width="8" style="1" customWidth="1"/>
    <col min="14093" max="14093" width="8.85546875" style="1" customWidth="1"/>
    <col min="14094" max="14094" width="9.85546875" style="1" customWidth="1"/>
    <col min="14095" max="14095" width="9.42578125" style="1" customWidth="1"/>
    <col min="14096" max="14096" width="10.5703125" style="1" customWidth="1"/>
    <col min="14097" max="14097" width="10" style="1" bestFit="1" customWidth="1"/>
    <col min="14098" max="14336" width="9.140625" style="1"/>
    <col min="14337" max="14337" width="5.85546875" style="1" customWidth="1"/>
    <col min="14338" max="14338" width="25.85546875" style="1" customWidth="1"/>
    <col min="14339" max="14341" width="10" style="1" customWidth="1"/>
    <col min="14342" max="14342" width="10.5703125" style="1" customWidth="1"/>
    <col min="14343" max="14343" width="11.85546875" style="1" customWidth="1"/>
    <col min="14344" max="14344" width="10" style="1" bestFit="1" customWidth="1"/>
    <col min="14345" max="14345" width="10.85546875" style="1" bestFit="1" customWidth="1"/>
    <col min="14346" max="14346" width="8.7109375" style="1" customWidth="1"/>
    <col min="14347" max="14347" width="8.7109375" style="1" bestFit="1" customWidth="1"/>
    <col min="14348" max="14348" width="8" style="1" customWidth="1"/>
    <col min="14349" max="14349" width="8.85546875" style="1" customWidth="1"/>
    <col min="14350" max="14350" width="9.85546875" style="1" customWidth="1"/>
    <col min="14351" max="14351" width="9.42578125" style="1" customWidth="1"/>
    <col min="14352" max="14352" width="10.5703125" style="1" customWidth="1"/>
    <col min="14353" max="14353" width="10" style="1" bestFit="1" customWidth="1"/>
    <col min="14354" max="14592" width="9.140625" style="1"/>
    <col min="14593" max="14593" width="5.85546875" style="1" customWidth="1"/>
    <col min="14594" max="14594" width="25.85546875" style="1" customWidth="1"/>
    <col min="14595" max="14597" width="10" style="1" customWidth="1"/>
    <col min="14598" max="14598" width="10.5703125" style="1" customWidth="1"/>
    <col min="14599" max="14599" width="11.85546875" style="1" customWidth="1"/>
    <col min="14600" max="14600" width="10" style="1" bestFit="1" customWidth="1"/>
    <col min="14601" max="14601" width="10.85546875" style="1" bestFit="1" customWidth="1"/>
    <col min="14602" max="14602" width="8.7109375" style="1" customWidth="1"/>
    <col min="14603" max="14603" width="8.7109375" style="1" bestFit="1" customWidth="1"/>
    <col min="14604" max="14604" width="8" style="1" customWidth="1"/>
    <col min="14605" max="14605" width="8.85546875" style="1" customWidth="1"/>
    <col min="14606" max="14606" width="9.85546875" style="1" customWidth="1"/>
    <col min="14607" max="14607" width="9.42578125" style="1" customWidth="1"/>
    <col min="14608" max="14608" width="10.5703125" style="1" customWidth="1"/>
    <col min="14609" max="14609" width="10" style="1" bestFit="1" customWidth="1"/>
    <col min="14610" max="14848" width="9.140625" style="1"/>
    <col min="14849" max="14849" width="5.85546875" style="1" customWidth="1"/>
    <col min="14850" max="14850" width="25.85546875" style="1" customWidth="1"/>
    <col min="14851" max="14853" width="10" style="1" customWidth="1"/>
    <col min="14854" max="14854" width="10.5703125" style="1" customWidth="1"/>
    <col min="14855" max="14855" width="11.85546875" style="1" customWidth="1"/>
    <col min="14856" max="14856" width="10" style="1" bestFit="1" customWidth="1"/>
    <col min="14857" max="14857" width="10.85546875" style="1" bestFit="1" customWidth="1"/>
    <col min="14858" max="14858" width="8.7109375" style="1" customWidth="1"/>
    <col min="14859" max="14859" width="8.7109375" style="1" bestFit="1" customWidth="1"/>
    <col min="14860" max="14860" width="8" style="1" customWidth="1"/>
    <col min="14861" max="14861" width="8.85546875" style="1" customWidth="1"/>
    <col min="14862" max="14862" width="9.85546875" style="1" customWidth="1"/>
    <col min="14863" max="14863" width="9.42578125" style="1" customWidth="1"/>
    <col min="14864" max="14864" width="10.5703125" style="1" customWidth="1"/>
    <col min="14865" max="14865" width="10" style="1" bestFit="1" customWidth="1"/>
    <col min="14866" max="15104" width="9.140625" style="1"/>
    <col min="15105" max="15105" width="5.85546875" style="1" customWidth="1"/>
    <col min="15106" max="15106" width="25.85546875" style="1" customWidth="1"/>
    <col min="15107" max="15109" width="10" style="1" customWidth="1"/>
    <col min="15110" max="15110" width="10.5703125" style="1" customWidth="1"/>
    <col min="15111" max="15111" width="11.85546875" style="1" customWidth="1"/>
    <col min="15112" max="15112" width="10" style="1" bestFit="1" customWidth="1"/>
    <col min="15113" max="15113" width="10.85546875" style="1" bestFit="1" customWidth="1"/>
    <col min="15114" max="15114" width="8.7109375" style="1" customWidth="1"/>
    <col min="15115" max="15115" width="8.7109375" style="1" bestFit="1" customWidth="1"/>
    <col min="15116" max="15116" width="8" style="1" customWidth="1"/>
    <col min="15117" max="15117" width="8.85546875" style="1" customWidth="1"/>
    <col min="15118" max="15118" width="9.85546875" style="1" customWidth="1"/>
    <col min="15119" max="15119" width="9.42578125" style="1" customWidth="1"/>
    <col min="15120" max="15120" width="10.5703125" style="1" customWidth="1"/>
    <col min="15121" max="15121" width="10" style="1" bestFit="1" customWidth="1"/>
    <col min="15122" max="15360" width="9.140625" style="1"/>
    <col min="15361" max="15361" width="5.85546875" style="1" customWidth="1"/>
    <col min="15362" max="15362" width="25.85546875" style="1" customWidth="1"/>
    <col min="15363" max="15365" width="10" style="1" customWidth="1"/>
    <col min="15366" max="15366" width="10.5703125" style="1" customWidth="1"/>
    <col min="15367" max="15367" width="11.85546875" style="1" customWidth="1"/>
    <col min="15368" max="15368" width="10" style="1" bestFit="1" customWidth="1"/>
    <col min="15369" max="15369" width="10.85546875" style="1" bestFit="1" customWidth="1"/>
    <col min="15370" max="15370" width="8.7109375" style="1" customWidth="1"/>
    <col min="15371" max="15371" width="8.7109375" style="1" bestFit="1" customWidth="1"/>
    <col min="15372" max="15372" width="8" style="1" customWidth="1"/>
    <col min="15373" max="15373" width="8.85546875" style="1" customWidth="1"/>
    <col min="15374" max="15374" width="9.85546875" style="1" customWidth="1"/>
    <col min="15375" max="15375" width="9.42578125" style="1" customWidth="1"/>
    <col min="15376" max="15376" width="10.5703125" style="1" customWidth="1"/>
    <col min="15377" max="15377" width="10" style="1" bestFit="1" customWidth="1"/>
    <col min="15378" max="15616" width="9.140625" style="1"/>
    <col min="15617" max="15617" width="5.85546875" style="1" customWidth="1"/>
    <col min="15618" max="15618" width="25.85546875" style="1" customWidth="1"/>
    <col min="15619" max="15621" width="10" style="1" customWidth="1"/>
    <col min="15622" max="15622" width="10.5703125" style="1" customWidth="1"/>
    <col min="15623" max="15623" width="11.85546875" style="1" customWidth="1"/>
    <col min="15624" max="15624" width="10" style="1" bestFit="1" customWidth="1"/>
    <col min="15625" max="15625" width="10.85546875" style="1" bestFit="1" customWidth="1"/>
    <col min="15626" max="15626" width="8.7109375" style="1" customWidth="1"/>
    <col min="15627" max="15627" width="8.7109375" style="1" bestFit="1" customWidth="1"/>
    <col min="15628" max="15628" width="8" style="1" customWidth="1"/>
    <col min="15629" max="15629" width="8.85546875" style="1" customWidth="1"/>
    <col min="15630" max="15630" width="9.85546875" style="1" customWidth="1"/>
    <col min="15631" max="15631" width="9.42578125" style="1" customWidth="1"/>
    <col min="15632" max="15632" width="10.5703125" style="1" customWidth="1"/>
    <col min="15633" max="15633" width="10" style="1" bestFit="1" customWidth="1"/>
    <col min="15634" max="15872" width="9.140625" style="1"/>
    <col min="15873" max="15873" width="5.85546875" style="1" customWidth="1"/>
    <col min="15874" max="15874" width="25.85546875" style="1" customWidth="1"/>
    <col min="15875" max="15877" width="10" style="1" customWidth="1"/>
    <col min="15878" max="15878" width="10.5703125" style="1" customWidth="1"/>
    <col min="15879" max="15879" width="11.85546875" style="1" customWidth="1"/>
    <col min="15880" max="15880" width="10" style="1" bestFit="1" customWidth="1"/>
    <col min="15881" max="15881" width="10.85546875" style="1" bestFit="1" customWidth="1"/>
    <col min="15882" max="15882" width="8.7109375" style="1" customWidth="1"/>
    <col min="15883" max="15883" width="8.7109375" style="1" bestFit="1" customWidth="1"/>
    <col min="15884" max="15884" width="8" style="1" customWidth="1"/>
    <col min="15885" max="15885" width="8.85546875" style="1" customWidth="1"/>
    <col min="15886" max="15886" width="9.85546875" style="1" customWidth="1"/>
    <col min="15887" max="15887" width="9.42578125" style="1" customWidth="1"/>
    <col min="15888" max="15888" width="10.5703125" style="1" customWidth="1"/>
    <col min="15889" max="15889" width="10" style="1" bestFit="1" customWidth="1"/>
    <col min="15890" max="16128" width="9.140625" style="1"/>
    <col min="16129" max="16129" width="5.85546875" style="1" customWidth="1"/>
    <col min="16130" max="16130" width="25.85546875" style="1" customWidth="1"/>
    <col min="16131" max="16133" width="10" style="1" customWidth="1"/>
    <col min="16134" max="16134" width="10.5703125" style="1" customWidth="1"/>
    <col min="16135" max="16135" width="11.85546875" style="1" customWidth="1"/>
    <col min="16136" max="16136" width="10" style="1" bestFit="1" customWidth="1"/>
    <col min="16137" max="16137" width="10.85546875" style="1" bestFit="1" customWidth="1"/>
    <col min="16138" max="16138" width="8.7109375" style="1" customWidth="1"/>
    <col min="16139" max="16139" width="8.7109375" style="1" bestFit="1" customWidth="1"/>
    <col min="16140" max="16140" width="8" style="1" customWidth="1"/>
    <col min="16141" max="16141" width="8.85546875" style="1" customWidth="1"/>
    <col min="16142" max="16142" width="9.85546875" style="1" customWidth="1"/>
    <col min="16143" max="16143" width="9.42578125" style="1" customWidth="1"/>
    <col min="16144" max="16144" width="10.5703125" style="1" customWidth="1"/>
    <col min="16145" max="16145" width="10" style="1" bestFit="1" customWidth="1"/>
    <col min="16146" max="16384" width="9.140625" style="1"/>
  </cols>
  <sheetData>
    <row r="1" spans="1:18" hidden="1" x14ac:dyDescent="0.2">
      <c r="A1" s="1" t="s">
        <v>0</v>
      </c>
    </row>
    <row r="2" spans="1:18" hidden="1" x14ac:dyDescent="0.2">
      <c r="A2" s="8" t="s">
        <v>1</v>
      </c>
      <c r="B2" s="8"/>
    </row>
    <row r="3" spans="1:18" x14ac:dyDescent="0.2">
      <c r="A3" s="9" t="s">
        <v>2</v>
      </c>
      <c r="B3" s="8"/>
    </row>
    <row r="4" spans="1:18" ht="15" customHeight="1" x14ac:dyDescent="0.2">
      <c r="A4" s="10" t="s">
        <v>3</v>
      </c>
      <c r="B4" s="11"/>
      <c r="N4" s="12"/>
      <c r="O4" s="13"/>
      <c r="P4" s="13"/>
      <c r="Q4" s="13"/>
      <c r="R4" s="13"/>
    </row>
    <row r="5" spans="1:18" ht="15" customHeight="1" x14ac:dyDescent="0.2">
      <c r="A5" s="14" t="s">
        <v>4</v>
      </c>
      <c r="B5" s="15"/>
      <c r="E5" s="16" t="s">
        <v>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3"/>
    </row>
    <row r="6" spans="1:18" ht="12" thickBot="1" x14ac:dyDescent="0.25">
      <c r="A6" s="15" t="s">
        <v>6</v>
      </c>
      <c r="B6" s="15"/>
      <c r="C6" s="15"/>
      <c r="D6" s="15"/>
      <c r="E6" s="18"/>
      <c r="F6" s="19"/>
      <c r="G6" s="20"/>
      <c r="H6" s="20"/>
      <c r="I6" s="20"/>
      <c r="Q6" s="21"/>
      <c r="R6" s="21"/>
    </row>
    <row r="7" spans="1:18" ht="13.9" customHeight="1" thickBot="1" x14ac:dyDescent="0.25">
      <c r="A7" s="22"/>
      <c r="B7" s="23"/>
      <c r="C7" s="24"/>
      <c r="D7" s="25"/>
      <c r="E7" s="26"/>
      <c r="F7" s="27"/>
      <c r="G7" s="28" t="s">
        <v>7</v>
      </c>
      <c r="H7" s="29"/>
      <c r="I7" s="29"/>
      <c r="J7" s="29"/>
      <c r="K7" s="29"/>
      <c r="L7" s="29"/>
      <c r="M7" s="29"/>
      <c r="N7" s="29"/>
      <c r="O7" s="29"/>
      <c r="P7" s="30"/>
      <c r="Q7" s="31"/>
      <c r="R7" s="32"/>
    </row>
    <row r="8" spans="1:18" ht="46.5" customHeight="1" x14ac:dyDescent="0.2">
      <c r="A8" s="33"/>
      <c r="B8" s="34" t="s">
        <v>8</v>
      </c>
      <c r="C8" s="35" t="s">
        <v>9</v>
      </c>
      <c r="D8" s="35" t="s">
        <v>10</v>
      </c>
      <c r="E8" s="35" t="s">
        <v>11</v>
      </c>
      <c r="F8" s="36" t="s">
        <v>12</v>
      </c>
      <c r="G8" s="37" t="s">
        <v>13</v>
      </c>
      <c r="H8" s="38" t="s">
        <v>14</v>
      </c>
      <c r="I8" s="39" t="s">
        <v>15</v>
      </c>
      <c r="J8" s="39" t="s">
        <v>16</v>
      </c>
      <c r="K8" s="39" t="s">
        <v>17</v>
      </c>
      <c r="L8" s="39" t="s">
        <v>18</v>
      </c>
      <c r="M8" s="40" t="s">
        <v>19</v>
      </c>
      <c r="N8" s="41" t="s">
        <v>20</v>
      </c>
      <c r="O8" s="42" t="s">
        <v>21</v>
      </c>
      <c r="P8" s="43" t="s">
        <v>22</v>
      </c>
      <c r="Q8" s="44" t="s">
        <v>23</v>
      </c>
      <c r="R8" s="45" t="s">
        <v>24</v>
      </c>
    </row>
    <row r="9" spans="1:18" x14ac:dyDescent="0.2">
      <c r="A9" s="46">
        <v>0</v>
      </c>
      <c r="B9" s="47">
        <v>1</v>
      </c>
      <c r="C9" s="48">
        <v>2</v>
      </c>
      <c r="D9" s="48">
        <v>3</v>
      </c>
      <c r="E9" s="48">
        <v>4</v>
      </c>
      <c r="F9" s="49">
        <v>5</v>
      </c>
      <c r="G9" s="50">
        <v>6</v>
      </c>
      <c r="H9" s="51">
        <v>7</v>
      </c>
      <c r="I9" s="48">
        <v>8</v>
      </c>
      <c r="J9" s="48">
        <v>9</v>
      </c>
      <c r="K9" s="48">
        <v>10</v>
      </c>
      <c r="L9" s="48">
        <v>11</v>
      </c>
      <c r="M9" s="52" t="s">
        <v>25</v>
      </c>
      <c r="N9" s="53" t="s">
        <v>26</v>
      </c>
      <c r="O9" s="54">
        <v>14</v>
      </c>
      <c r="P9" s="55">
        <v>15</v>
      </c>
      <c r="Q9" s="56">
        <v>16</v>
      </c>
      <c r="R9" s="57">
        <v>17</v>
      </c>
    </row>
    <row r="10" spans="1:18" ht="12.2" customHeight="1" x14ac:dyDescent="0.2">
      <c r="A10" s="58">
        <v>3111</v>
      </c>
      <c r="B10" s="59" t="s">
        <v>27</v>
      </c>
      <c r="C10" s="60">
        <v>4961976.09</v>
      </c>
      <c r="D10" s="60">
        <v>4911774.37</v>
      </c>
      <c r="E10" s="61">
        <v>4699905.21</v>
      </c>
      <c r="F10" s="62">
        <v>4990200</v>
      </c>
      <c r="G10" s="63">
        <v>5530000</v>
      </c>
      <c r="H10" s="64">
        <v>2967060</v>
      </c>
      <c r="I10" s="65">
        <f>N10*0.57</f>
        <v>1460875.7999999998</v>
      </c>
      <c r="J10" s="65">
        <f>N10*0.23</f>
        <v>589476.20000000007</v>
      </c>
      <c r="K10" s="65">
        <f>N10*0.14</f>
        <v>358811.60000000003</v>
      </c>
      <c r="L10" s="65">
        <f>N10*0.06</f>
        <v>153776.4</v>
      </c>
      <c r="M10" s="66">
        <f>J10+K10+L10</f>
        <v>1102064.2</v>
      </c>
      <c r="N10" s="67">
        <f>G10-H10-O10</f>
        <v>2562940</v>
      </c>
      <c r="O10" s="65">
        <v>0</v>
      </c>
      <c r="P10" s="68">
        <f>G10-F10</f>
        <v>539800</v>
      </c>
      <c r="Q10" s="69">
        <v>5850000</v>
      </c>
      <c r="R10" s="69">
        <v>5875000</v>
      </c>
    </row>
    <row r="11" spans="1:18" ht="12.2" customHeight="1" x14ac:dyDescent="0.2">
      <c r="A11" s="70">
        <v>311</v>
      </c>
      <c r="B11" s="71" t="s">
        <v>28</v>
      </c>
      <c r="C11" s="72">
        <f>C10</f>
        <v>4961976.09</v>
      </c>
      <c r="D11" s="72">
        <f>D10</f>
        <v>4911774.37</v>
      </c>
      <c r="E11" s="72">
        <f>E10</f>
        <v>4699905.21</v>
      </c>
      <c r="F11" s="73">
        <v>4990200</v>
      </c>
      <c r="G11" s="74">
        <f>G10</f>
        <v>5530000</v>
      </c>
      <c r="H11" s="75">
        <f>H10</f>
        <v>2967060</v>
      </c>
      <c r="I11" s="76">
        <f t="shared" ref="I11:O11" si="0">I10</f>
        <v>1460875.7999999998</v>
      </c>
      <c r="J11" s="76">
        <f t="shared" si="0"/>
        <v>589476.20000000007</v>
      </c>
      <c r="K11" s="76">
        <f t="shared" si="0"/>
        <v>358811.60000000003</v>
      </c>
      <c r="L11" s="76">
        <f t="shared" si="0"/>
        <v>153776.4</v>
      </c>
      <c r="M11" s="77">
        <f t="shared" ref="M11:M55" si="1">J11+K11+L11</f>
        <v>1102064.2</v>
      </c>
      <c r="N11" s="78">
        <f t="shared" si="0"/>
        <v>2562940</v>
      </c>
      <c r="O11" s="79">
        <f t="shared" si="0"/>
        <v>0</v>
      </c>
      <c r="P11" s="80">
        <f>P10</f>
        <v>539800</v>
      </c>
      <c r="Q11" s="81">
        <f>Q10</f>
        <v>5850000</v>
      </c>
      <c r="R11" s="81">
        <f>R10</f>
        <v>5875000</v>
      </c>
    </row>
    <row r="12" spans="1:18" ht="12.2" customHeight="1" x14ac:dyDescent="0.2">
      <c r="A12" s="58">
        <v>3131</v>
      </c>
      <c r="B12" s="59" t="s">
        <v>29</v>
      </c>
      <c r="C12" s="60">
        <v>378056.32</v>
      </c>
      <c r="D12" s="60">
        <v>374377.13</v>
      </c>
      <c r="E12" s="60">
        <v>355760.77</v>
      </c>
      <c r="F12" s="82">
        <v>398000</v>
      </c>
      <c r="G12" s="63">
        <v>440000</v>
      </c>
      <c r="H12" s="64">
        <v>241730</v>
      </c>
      <c r="I12" s="65">
        <f>N12*0.57</f>
        <v>113013.9</v>
      </c>
      <c r="J12" s="65">
        <f>N12*0.23</f>
        <v>45602.1</v>
      </c>
      <c r="K12" s="65">
        <f>N12*0.14</f>
        <v>27757.800000000003</v>
      </c>
      <c r="L12" s="65">
        <f>N12*0.06</f>
        <v>11896.199999999999</v>
      </c>
      <c r="M12" s="66">
        <f t="shared" si="1"/>
        <v>85256.099999999991</v>
      </c>
      <c r="N12" s="67">
        <f>G12-H12-O12</f>
        <v>198270</v>
      </c>
      <c r="O12" s="65">
        <v>0</v>
      </c>
      <c r="P12" s="68">
        <f>G12-F12</f>
        <v>42000</v>
      </c>
      <c r="Q12" s="69">
        <v>460000</v>
      </c>
      <c r="R12" s="69">
        <v>465000</v>
      </c>
    </row>
    <row r="13" spans="1:18" ht="12.2" customHeight="1" x14ac:dyDescent="0.2">
      <c r="A13" s="58">
        <v>3132</v>
      </c>
      <c r="B13" s="83" t="s">
        <v>30</v>
      </c>
      <c r="C13" s="60">
        <v>738559.41</v>
      </c>
      <c r="D13" s="60">
        <v>762291.98</v>
      </c>
      <c r="E13" s="60">
        <v>728043.93</v>
      </c>
      <c r="F13" s="82">
        <v>828000</v>
      </c>
      <c r="G13" s="63">
        <v>920000</v>
      </c>
      <c r="H13" s="64">
        <v>508720</v>
      </c>
      <c r="I13" s="65">
        <f>N13*0.57</f>
        <v>234429.59999999998</v>
      </c>
      <c r="J13" s="65">
        <f>N13*0.23</f>
        <v>94594.400000000009</v>
      </c>
      <c r="K13" s="65">
        <f>N13*0.14</f>
        <v>57579.200000000004</v>
      </c>
      <c r="L13" s="65">
        <f>N13*0.06</f>
        <v>24676.799999999999</v>
      </c>
      <c r="M13" s="66">
        <f t="shared" si="1"/>
        <v>176850.4</v>
      </c>
      <c r="N13" s="67">
        <f>G13-H13-O13</f>
        <v>411280</v>
      </c>
      <c r="O13" s="65">
        <v>0</v>
      </c>
      <c r="P13" s="68">
        <f>G13-F13</f>
        <v>92000</v>
      </c>
      <c r="Q13" s="69">
        <v>970000</v>
      </c>
      <c r="R13" s="69">
        <v>975000</v>
      </c>
    </row>
    <row r="14" spans="1:18" ht="12.2" customHeight="1" x14ac:dyDescent="0.2">
      <c r="A14" s="58">
        <v>3133</v>
      </c>
      <c r="B14" s="59" t="s">
        <v>31</v>
      </c>
      <c r="C14" s="60">
        <v>81003.12</v>
      </c>
      <c r="D14" s="60">
        <v>6442.51</v>
      </c>
      <c r="E14" s="60">
        <v>0</v>
      </c>
      <c r="F14" s="82">
        <v>0</v>
      </c>
      <c r="G14" s="63">
        <v>0</v>
      </c>
      <c r="H14" s="64">
        <v>0</v>
      </c>
      <c r="I14" s="65">
        <f>N14*0.57</f>
        <v>0</v>
      </c>
      <c r="J14" s="65">
        <f>N14*0.23</f>
        <v>0</v>
      </c>
      <c r="K14" s="65">
        <f>N14*0.14</f>
        <v>0</v>
      </c>
      <c r="L14" s="65">
        <f>N14*0.06</f>
        <v>0</v>
      </c>
      <c r="M14" s="66">
        <f t="shared" si="1"/>
        <v>0</v>
      </c>
      <c r="N14" s="67">
        <f>G14-H14-O14</f>
        <v>0</v>
      </c>
      <c r="O14" s="65">
        <v>0</v>
      </c>
      <c r="P14" s="68">
        <f>G14-F14</f>
        <v>0</v>
      </c>
      <c r="Q14" s="69">
        <v>0</v>
      </c>
      <c r="R14" s="69">
        <v>0</v>
      </c>
    </row>
    <row r="15" spans="1:18" ht="12.2" customHeight="1" x14ac:dyDescent="0.2">
      <c r="A15" s="70">
        <v>313</v>
      </c>
      <c r="B15" s="71" t="s">
        <v>32</v>
      </c>
      <c r="C15" s="72">
        <f>SUM(C12:C14)</f>
        <v>1197618.8500000001</v>
      </c>
      <c r="D15" s="72">
        <f>SUM(D12:D14)</f>
        <v>1143111.6199999999</v>
      </c>
      <c r="E15" s="72">
        <f>SUM(E12:E14)</f>
        <v>1083804.7000000002</v>
      </c>
      <c r="F15" s="73">
        <v>1226000</v>
      </c>
      <c r="G15" s="74">
        <f>SUM(G12:G14)</f>
        <v>1360000</v>
      </c>
      <c r="H15" s="75">
        <f>SUM(H12:H14)</f>
        <v>750450</v>
      </c>
      <c r="I15" s="76">
        <f t="shared" ref="I15:O15" si="2">SUM(I12:I14)</f>
        <v>347443.5</v>
      </c>
      <c r="J15" s="76">
        <f>SUM(J12:J14)</f>
        <v>140196.5</v>
      </c>
      <c r="K15" s="76">
        <f t="shared" si="2"/>
        <v>85337</v>
      </c>
      <c r="L15" s="76">
        <f t="shared" si="2"/>
        <v>36573</v>
      </c>
      <c r="M15" s="77">
        <f t="shared" si="1"/>
        <v>262106.5</v>
      </c>
      <c r="N15" s="78">
        <f t="shared" si="2"/>
        <v>609550</v>
      </c>
      <c r="O15" s="84">
        <f t="shared" si="2"/>
        <v>0</v>
      </c>
      <c r="P15" s="80">
        <f>SUM(P12:P14)</f>
        <v>134000</v>
      </c>
      <c r="Q15" s="81">
        <f>SUM(Q12:Q14)</f>
        <v>1430000</v>
      </c>
      <c r="R15" s="81">
        <f>SUM(R12:R14)</f>
        <v>1440000</v>
      </c>
    </row>
    <row r="16" spans="1:18" ht="12.2" customHeight="1" x14ac:dyDescent="0.2">
      <c r="A16" s="58">
        <v>3121</v>
      </c>
      <c r="B16" s="83" t="s">
        <v>33</v>
      </c>
      <c r="C16" s="60">
        <v>413734.88</v>
      </c>
      <c r="D16" s="60">
        <v>669362.31999999995</v>
      </c>
      <c r="E16" s="60">
        <v>684113.39</v>
      </c>
      <c r="F16" s="82">
        <v>615000</v>
      </c>
      <c r="G16" s="63">
        <v>820000</v>
      </c>
      <c r="H16" s="64">
        <v>71620</v>
      </c>
      <c r="I16" s="65">
        <f>N16*0.57</f>
        <v>426576.6</v>
      </c>
      <c r="J16" s="65">
        <f>N16*0.23</f>
        <v>172127.4</v>
      </c>
      <c r="K16" s="65">
        <f>N16*0.14</f>
        <v>104773.20000000001</v>
      </c>
      <c r="L16" s="65">
        <f>N16*0.06</f>
        <v>44902.799999999996</v>
      </c>
      <c r="M16" s="66">
        <f t="shared" si="1"/>
        <v>321803.39999999997</v>
      </c>
      <c r="N16" s="67">
        <f>G16-H16-O16</f>
        <v>748380</v>
      </c>
      <c r="O16" s="85">
        <v>0</v>
      </c>
      <c r="P16" s="68">
        <f>G16-F16</f>
        <v>205000</v>
      </c>
      <c r="Q16" s="69">
        <v>870000</v>
      </c>
      <c r="R16" s="69">
        <v>1085000</v>
      </c>
    </row>
    <row r="17" spans="1:18" ht="12.2" customHeight="1" thickBot="1" x14ac:dyDescent="0.25">
      <c r="A17" s="86">
        <v>312</v>
      </c>
      <c r="B17" s="87" t="s">
        <v>34</v>
      </c>
      <c r="C17" s="88">
        <f>C16</f>
        <v>413734.88</v>
      </c>
      <c r="D17" s="88">
        <f>D16</f>
        <v>669362.31999999995</v>
      </c>
      <c r="E17" s="88">
        <f>E16</f>
        <v>684113.39</v>
      </c>
      <c r="F17" s="89">
        <v>615000</v>
      </c>
      <c r="G17" s="90">
        <f>G16</f>
        <v>820000</v>
      </c>
      <c r="H17" s="91">
        <f>H16</f>
        <v>71620</v>
      </c>
      <c r="I17" s="92">
        <f t="shared" ref="I17:O17" si="3">I16</f>
        <v>426576.6</v>
      </c>
      <c r="J17" s="92">
        <f t="shared" si="3"/>
        <v>172127.4</v>
      </c>
      <c r="K17" s="92">
        <f t="shared" si="3"/>
        <v>104773.20000000001</v>
      </c>
      <c r="L17" s="92">
        <f t="shared" si="3"/>
        <v>44902.799999999996</v>
      </c>
      <c r="M17" s="93">
        <f t="shared" si="1"/>
        <v>321803.39999999997</v>
      </c>
      <c r="N17" s="94">
        <f t="shared" si="3"/>
        <v>748380</v>
      </c>
      <c r="O17" s="95">
        <f t="shared" si="3"/>
        <v>0</v>
      </c>
      <c r="P17" s="96">
        <f>P16</f>
        <v>205000</v>
      </c>
      <c r="Q17" s="97">
        <f>Q16</f>
        <v>870000</v>
      </c>
      <c r="R17" s="98">
        <f>R16</f>
        <v>1085000</v>
      </c>
    </row>
    <row r="18" spans="1:18" ht="12" thickBot="1" x14ac:dyDescent="0.25">
      <c r="A18" s="99">
        <v>31</v>
      </c>
      <c r="B18" s="99" t="s">
        <v>35</v>
      </c>
      <c r="C18" s="100">
        <f>C10+C12+C13+C14+C16</f>
        <v>6573329.8200000003</v>
      </c>
      <c r="D18" s="100">
        <f>D10+D12+D13+D14+D16</f>
        <v>6724248.3100000005</v>
      </c>
      <c r="E18" s="100">
        <f>E10+E12+E13+E14+E16</f>
        <v>6467823.2999999998</v>
      </c>
      <c r="F18" s="101">
        <v>6831200</v>
      </c>
      <c r="G18" s="102">
        <f>G10+G12+G13+G14+G16</f>
        <v>7710000</v>
      </c>
      <c r="H18" s="103">
        <f>H10+H12+H13+H14+H16</f>
        <v>3789130</v>
      </c>
      <c r="I18" s="104">
        <f>I10+I12+I13+I14+I16+1</f>
        <v>2234896.9</v>
      </c>
      <c r="J18" s="104">
        <f t="shared" ref="J18:O18" si="4">J10+J12+J13+J14+J16</f>
        <v>901800.10000000009</v>
      </c>
      <c r="K18" s="104">
        <f t="shared" si="4"/>
        <v>548921.80000000005</v>
      </c>
      <c r="L18" s="104">
        <f t="shared" si="4"/>
        <v>235252.19999999998</v>
      </c>
      <c r="M18" s="105">
        <f t="shared" si="1"/>
        <v>1685974.1</v>
      </c>
      <c r="N18" s="106">
        <f>N10+N12+N13+N14+N16</f>
        <v>3920870</v>
      </c>
      <c r="O18" s="107">
        <f t="shared" si="4"/>
        <v>0</v>
      </c>
      <c r="P18" s="108">
        <f>P10+P12+P13+P14+P16</f>
        <v>878800</v>
      </c>
      <c r="Q18" s="109">
        <f>Q10+Q12+Q13+Q14+Q16</f>
        <v>8150000</v>
      </c>
      <c r="R18" s="109">
        <f>R10+R12+R13+R14+R16</f>
        <v>8400000</v>
      </c>
    </row>
    <row r="19" spans="1:18" ht="12.2" customHeight="1" x14ac:dyDescent="0.2">
      <c r="A19" s="110">
        <v>3211</v>
      </c>
      <c r="B19" s="111" t="s">
        <v>36</v>
      </c>
      <c r="C19" s="112">
        <v>19050.52</v>
      </c>
      <c r="D19" s="112">
        <v>9861.84</v>
      </c>
      <c r="E19" s="112">
        <v>480</v>
      </c>
      <c r="F19" s="113">
        <v>22000</v>
      </c>
      <c r="G19" s="114">
        <v>20000</v>
      </c>
      <c r="H19" s="115">
        <v>0</v>
      </c>
      <c r="I19" s="116">
        <f>N19*0.57</f>
        <v>11399.999999999998</v>
      </c>
      <c r="J19" s="116">
        <f>N19*0.23</f>
        <v>4600</v>
      </c>
      <c r="K19" s="116">
        <f>N19*0.14</f>
        <v>2800.0000000000005</v>
      </c>
      <c r="L19" s="116">
        <f>N19*0.06</f>
        <v>1200</v>
      </c>
      <c r="M19" s="117">
        <f t="shared" si="1"/>
        <v>8600</v>
      </c>
      <c r="N19" s="118">
        <f>G19-H19-O19</f>
        <v>20000</v>
      </c>
      <c r="O19" s="119">
        <v>0</v>
      </c>
      <c r="P19" s="120">
        <f>G19-F19</f>
        <v>-2000</v>
      </c>
      <c r="Q19" s="69">
        <v>25000</v>
      </c>
      <c r="R19" s="69">
        <v>25000</v>
      </c>
    </row>
    <row r="20" spans="1:18" ht="12.2" customHeight="1" x14ac:dyDescent="0.2">
      <c r="A20" s="58">
        <v>3212</v>
      </c>
      <c r="B20" s="83" t="s">
        <v>37</v>
      </c>
      <c r="C20" s="60">
        <v>141889.81</v>
      </c>
      <c r="D20" s="60">
        <v>146370.32999999999</v>
      </c>
      <c r="E20" s="60">
        <v>140574.34</v>
      </c>
      <c r="F20" s="82">
        <v>148000</v>
      </c>
      <c r="G20" s="63">
        <v>163000</v>
      </c>
      <c r="H20" s="64">
        <f>76189-157</f>
        <v>76032</v>
      </c>
      <c r="I20" s="65">
        <f>N20*0.57</f>
        <v>49571.759999999995</v>
      </c>
      <c r="J20" s="65">
        <f>N20*0.23</f>
        <v>20002.64</v>
      </c>
      <c r="K20" s="65">
        <f>N20*0.14</f>
        <v>12175.52</v>
      </c>
      <c r="L20" s="65">
        <f>N20*0.06</f>
        <v>5218.08</v>
      </c>
      <c r="M20" s="66">
        <f t="shared" si="1"/>
        <v>37396.239999999998</v>
      </c>
      <c r="N20" s="67">
        <f>G20-H20-O20</f>
        <v>86968</v>
      </c>
      <c r="O20" s="85">
        <v>0</v>
      </c>
      <c r="P20" s="120">
        <f>G20-F20</f>
        <v>15000</v>
      </c>
      <c r="Q20" s="69">
        <v>172000</v>
      </c>
      <c r="R20" s="69">
        <v>172000</v>
      </c>
    </row>
    <row r="21" spans="1:18" ht="12.2" customHeight="1" x14ac:dyDescent="0.2">
      <c r="A21" s="58">
        <v>3213</v>
      </c>
      <c r="B21" s="59" t="s">
        <v>38</v>
      </c>
      <c r="C21" s="60">
        <v>14442.83</v>
      </c>
      <c r="D21" s="60">
        <v>21150.799999999999</v>
      </c>
      <c r="E21" s="60">
        <v>16939.13</v>
      </c>
      <c r="F21" s="82">
        <v>37000</v>
      </c>
      <c r="G21" s="121">
        <f>35000-2000</f>
        <v>33000</v>
      </c>
      <c r="H21" s="64">
        <v>0</v>
      </c>
      <c r="I21" s="65">
        <f>N21*0.57</f>
        <v>18810</v>
      </c>
      <c r="J21" s="65">
        <f>N21*0.23</f>
        <v>7590</v>
      </c>
      <c r="K21" s="65">
        <f>N21*0.14</f>
        <v>4620</v>
      </c>
      <c r="L21" s="65">
        <f>N21*0.06</f>
        <v>1980</v>
      </c>
      <c r="M21" s="66">
        <f t="shared" si="1"/>
        <v>14190</v>
      </c>
      <c r="N21" s="67">
        <f>G21-H21-O21</f>
        <v>33000</v>
      </c>
      <c r="O21" s="85">
        <f>2000-2000</f>
        <v>0</v>
      </c>
      <c r="P21" s="120">
        <f>G21-F21</f>
        <v>-4000</v>
      </c>
      <c r="Q21" s="69">
        <v>37000</v>
      </c>
      <c r="R21" s="69">
        <v>37000</v>
      </c>
    </row>
    <row r="22" spans="1:18" ht="12.2" customHeight="1" x14ac:dyDescent="0.2">
      <c r="A22" s="70">
        <v>321</v>
      </c>
      <c r="B22" s="71" t="s">
        <v>39</v>
      </c>
      <c r="C22" s="72">
        <f>SUM(C19:C21)</f>
        <v>175383.15999999997</v>
      </c>
      <c r="D22" s="72">
        <f>SUM(D19:D21)</f>
        <v>177382.96999999997</v>
      </c>
      <c r="E22" s="72">
        <f>SUM(E19:E21)</f>
        <v>157993.47</v>
      </c>
      <c r="F22" s="73">
        <f>F19+F20+F21</f>
        <v>207000</v>
      </c>
      <c r="G22" s="122">
        <f>SUM(G19:G21)</f>
        <v>216000</v>
      </c>
      <c r="H22" s="75">
        <f>SUM(H19:H21)</f>
        <v>76032</v>
      </c>
      <c r="I22" s="76">
        <f t="shared" ref="I22:O22" si="5">SUM(I19:I21)</f>
        <v>79781.759999999995</v>
      </c>
      <c r="J22" s="76">
        <f t="shared" si="5"/>
        <v>32192.639999999999</v>
      </c>
      <c r="K22" s="76">
        <f t="shared" si="5"/>
        <v>19595.52</v>
      </c>
      <c r="L22" s="76">
        <f t="shared" si="5"/>
        <v>8398.08</v>
      </c>
      <c r="M22" s="77">
        <f t="shared" si="1"/>
        <v>60186.240000000005</v>
      </c>
      <c r="N22" s="78">
        <f t="shared" si="5"/>
        <v>139968</v>
      </c>
      <c r="O22" s="84">
        <f t="shared" si="5"/>
        <v>0</v>
      </c>
      <c r="P22" s="80">
        <f>SUM(P19:P21)</f>
        <v>9000</v>
      </c>
      <c r="Q22" s="81">
        <f>SUM(Q19:Q21)</f>
        <v>234000</v>
      </c>
      <c r="R22" s="81">
        <f>SUM(R19:R21)</f>
        <v>234000</v>
      </c>
    </row>
    <row r="23" spans="1:18" ht="12.2" customHeight="1" x14ac:dyDescent="0.2">
      <c r="A23" s="58">
        <v>3221</v>
      </c>
      <c r="B23" s="83" t="s">
        <v>40</v>
      </c>
      <c r="C23" s="60">
        <v>71166.3</v>
      </c>
      <c r="D23" s="60">
        <v>57215.77</v>
      </c>
      <c r="E23" s="60">
        <v>53117.65</v>
      </c>
      <c r="F23" s="82">
        <v>61000</v>
      </c>
      <c r="G23" s="121">
        <f>69000-5000</f>
        <v>64000</v>
      </c>
      <c r="H23" s="64">
        <v>30524</v>
      </c>
      <c r="I23" s="65">
        <f>N23*0.57</f>
        <v>19081.32</v>
      </c>
      <c r="J23" s="65">
        <f>N23*0.23</f>
        <v>7699.4800000000005</v>
      </c>
      <c r="K23" s="65">
        <f>N23*0.14</f>
        <v>4686.6400000000003</v>
      </c>
      <c r="L23" s="65">
        <f>N23*0.06</f>
        <v>2008.56</v>
      </c>
      <c r="M23" s="66">
        <f t="shared" si="1"/>
        <v>14394.68</v>
      </c>
      <c r="N23" s="67">
        <f>G23-H23-O23</f>
        <v>33476</v>
      </c>
      <c r="O23" s="85">
        <v>0</v>
      </c>
      <c r="P23" s="68">
        <f>G23-F23</f>
        <v>3000</v>
      </c>
      <c r="Q23" s="69">
        <v>72000</v>
      </c>
      <c r="R23" s="69">
        <v>72000</v>
      </c>
    </row>
    <row r="24" spans="1:18" ht="12.2" customHeight="1" x14ac:dyDescent="0.2">
      <c r="A24" s="58">
        <v>3223</v>
      </c>
      <c r="B24" s="59" t="s">
        <v>41</v>
      </c>
      <c r="C24" s="60">
        <v>133853.75</v>
      </c>
      <c r="D24" s="60">
        <v>145266.51999999999</v>
      </c>
      <c r="E24" s="60">
        <v>102925.97</v>
      </c>
      <c r="F24" s="82">
        <v>154000</v>
      </c>
      <c r="G24" s="121">
        <v>172000</v>
      </c>
      <c r="H24" s="64">
        <v>110729</v>
      </c>
      <c r="I24" s="65">
        <f>N24*0.57</f>
        <v>34924.469999999994</v>
      </c>
      <c r="J24" s="65">
        <f>N24*0.23</f>
        <v>14092.33</v>
      </c>
      <c r="K24" s="65">
        <f>N24*0.14</f>
        <v>8577.94</v>
      </c>
      <c r="L24" s="65">
        <f>N24*0.06</f>
        <v>3676.2599999999998</v>
      </c>
      <c r="M24" s="66">
        <f t="shared" si="1"/>
        <v>26346.53</v>
      </c>
      <c r="N24" s="67">
        <f>G24-H24-O24</f>
        <v>61271</v>
      </c>
      <c r="O24" s="85">
        <v>0</v>
      </c>
      <c r="P24" s="68">
        <f>G24-F24</f>
        <v>18000</v>
      </c>
      <c r="Q24" s="69">
        <v>160000</v>
      </c>
      <c r="R24" s="69">
        <v>160000</v>
      </c>
    </row>
    <row r="25" spans="1:18" ht="12.2" customHeight="1" x14ac:dyDescent="0.2">
      <c r="A25" s="58">
        <v>3224</v>
      </c>
      <c r="B25" s="59" t="s">
        <v>42</v>
      </c>
      <c r="C25" s="60">
        <v>0</v>
      </c>
      <c r="D25" s="60">
        <v>6615.87</v>
      </c>
      <c r="E25" s="60">
        <v>0</v>
      </c>
      <c r="F25" s="82">
        <v>0</v>
      </c>
      <c r="G25" s="121">
        <v>5000</v>
      </c>
      <c r="H25" s="64">
        <v>0</v>
      </c>
      <c r="I25" s="123">
        <f>N25*0.57</f>
        <v>2849.9999999999995</v>
      </c>
      <c r="J25" s="65">
        <f>N25*0.23</f>
        <v>1150</v>
      </c>
      <c r="K25" s="65">
        <f>N25*0.14</f>
        <v>700.00000000000011</v>
      </c>
      <c r="L25" s="65">
        <f>N25*0.06</f>
        <v>300</v>
      </c>
      <c r="M25" s="66">
        <f t="shared" si="1"/>
        <v>2150</v>
      </c>
      <c r="N25" s="67">
        <f>G25-H25-O25</f>
        <v>5000</v>
      </c>
      <c r="O25" s="85">
        <v>0</v>
      </c>
      <c r="P25" s="68">
        <f>G25-F25</f>
        <v>5000</v>
      </c>
      <c r="Q25" s="69">
        <v>0</v>
      </c>
      <c r="R25" s="69">
        <v>0</v>
      </c>
    </row>
    <row r="26" spans="1:18" ht="12.2" customHeight="1" x14ac:dyDescent="0.2">
      <c r="A26" s="58">
        <v>3225</v>
      </c>
      <c r="B26" s="59" t="s">
        <v>43</v>
      </c>
      <c r="C26" s="60">
        <v>109536.15</v>
      </c>
      <c r="D26" s="60">
        <v>54498.04</v>
      </c>
      <c r="E26" s="61">
        <v>28224.26</v>
      </c>
      <c r="F26" s="62">
        <v>50000</v>
      </c>
      <c r="G26" s="63">
        <v>50000</v>
      </c>
      <c r="H26" s="64">
        <f>24375+49</f>
        <v>24424</v>
      </c>
      <c r="I26" s="65">
        <f>N26*0.57</f>
        <v>14578.319999999998</v>
      </c>
      <c r="J26" s="65">
        <f>N26*0.23</f>
        <v>5882.4800000000005</v>
      </c>
      <c r="K26" s="65">
        <f>N26*0.14</f>
        <v>3580.6400000000003</v>
      </c>
      <c r="L26" s="65">
        <f>N26*0.06</f>
        <v>1534.56</v>
      </c>
      <c r="M26" s="66">
        <f t="shared" si="1"/>
        <v>10997.68</v>
      </c>
      <c r="N26" s="67">
        <f>G26-H26-O26</f>
        <v>25576</v>
      </c>
      <c r="O26" s="85">
        <v>0</v>
      </c>
      <c r="P26" s="68">
        <f>G26-F26</f>
        <v>0</v>
      </c>
      <c r="Q26" s="69">
        <v>90000</v>
      </c>
      <c r="R26" s="69">
        <v>90000</v>
      </c>
    </row>
    <row r="27" spans="1:18" ht="12.2" customHeight="1" x14ac:dyDescent="0.2">
      <c r="A27" s="58">
        <v>3227</v>
      </c>
      <c r="B27" s="59" t="s">
        <v>44</v>
      </c>
      <c r="C27" s="60">
        <v>273065.42</v>
      </c>
      <c r="D27" s="60">
        <v>263093.08</v>
      </c>
      <c r="E27" s="61">
        <v>59936.52</v>
      </c>
      <c r="F27" s="62">
        <v>74800</v>
      </c>
      <c r="G27" s="63">
        <v>284000</v>
      </c>
      <c r="H27" s="124">
        <v>56250</v>
      </c>
      <c r="I27" s="123">
        <f>N27*0.57-1</f>
        <v>129816.49999999999</v>
      </c>
      <c r="J27" s="65">
        <f>N27*0.23</f>
        <v>52382.5</v>
      </c>
      <c r="K27" s="65">
        <f>N27*0.14</f>
        <v>31885.000000000004</v>
      </c>
      <c r="L27" s="65">
        <f>N27*0.06</f>
        <v>13665</v>
      </c>
      <c r="M27" s="66">
        <f t="shared" si="1"/>
        <v>97932.5</v>
      </c>
      <c r="N27" s="67">
        <f>G27-H27-O27</f>
        <v>227750</v>
      </c>
      <c r="O27" s="85">
        <v>0</v>
      </c>
      <c r="P27" s="68">
        <f>G27-F27</f>
        <v>209200</v>
      </c>
      <c r="Q27" s="69">
        <f>50000+6250</f>
        <v>56250</v>
      </c>
      <c r="R27" s="69">
        <v>100000</v>
      </c>
    </row>
    <row r="28" spans="1:18" ht="12.2" customHeight="1" x14ac:dyDescent="0.2">
      <c r="A28" s="70">
        <v>322</v>
      </c>
      <c r="B28" s="71" t="s">
        <v>45</v>
      </c>
      <c r="C28" s="72">
        <f>SUM(C23:C27)</f>
        <v>587621.61999999988</v>
      </c>
      <c r="D28" s="72">
        <f>SUM(D23:D27)</f>
        <v>526689.28000000003</v>
      </c>
      <c r="E28" s="72">
        <f>SUM(E23:E27)</f>
        <v>244204.4</v>
      </c>
      <c r="F28" s="73">
        <f>F23+F24+F25+F26+F27</f>
        <v>339800</v>
      </c>
      <c r="G28" s="122">
        <f>SUM(G23:G27)</f>
        <v>575000</v>
      </c>
      <c r="H28" s="75">
        <f>SUM(H23:H27)</f>
        <v>221927</v>
      </c>
      <c r="I28" s="125">
        <f t="shared" ref="I28:O28" si="6">SUM(I23:I27)</f>
        <v>201250.61</v>
      </c>
      <c r="J28" s="76">
        <f t="shared" si="6"/>
        <v>81206.790000000008</v>
      </c>
      <c r="K28" s="76">
        <f t="shared" si="6"/>
        <v>49430.22</v>
      </c>
      <c r="L28" s="76">
        <f t="shared" si="6"/>
        <v>21184.379999999997</v>
      </c>
      <c r="M28" s="77">
        <f t="shared" si="1"/>
        <v>151821.39000000001</v>
      </c>
      <c r="N28" s="78">
        <f t="shared" si="6"/>
        <v>353073</v>
      </c>
      <c r="O28" s="84">
        <f t="shared" si="6"/>
        <v>0</v>
      </c>
      <c r="P28" s="80">
        <f>SUM(P23:P27)</f>
        <v>235200</v>
      </c>
      <c r="Q28" s="81">
        <f>SUM(Q23:Q27)</f>
        <v>378250</v>
      </c>
      <c r="R28" s="81">
        <f>SUM(R23:R27)</f>
        <v>422000</v>
      </c>
    </row>
    <row r="29" spans="1:18" ht="12.2" customHeight="1" x14ac:dyDescent="0.2">
      <c r="A29" s="58">
        <v>3231</v>
      </c>
      <c r="B29" s="59" t="s">
        <v>46</v>
      </c>
      <c r="C29" s="60">
        <v>25097.91</v>
      </c>
      <c r="D29" s="61">
        <v>26473.68</v>
      </c>
      <c r="E29" s="61">
        <v>25260.91</v>
      </c>
      <c r="F29" s="62">
        <v>42000</v>
      </c>
      <c r="G29" s="63">
        <v>48000</v>
      </c>
      <c r="H29" s="124">
        <v>24655</v>
      </c>
      <c r="I29" s="65">
        <f t="shared" ref="I29:I36" si="7">N29*0.57</f>
        <v>13306.65</v>
      </c>
      <c r="J29" s="65">
        <f t="shared" ref="J29:J36" si="8">N29*0.23</f>
        <v>5369.35</v>
      </c>
      <c r="K29" s="65">
        <f t="shared" ref="K29:K36" si="9">N29*0.14</f>
        <v>3268.3</v>
      </c>
      <c r="L29" s="65">
        <f t="shared" ref="L29:L36" si="10">N29*0.06</f>
        <v>1400.7</v>
      </c>
      <c r="M29" s="66">
        <f t="shared" si="1"/>
        <v>10038.350000000002</v>
      </c>
      <c r="N29" s="67">
        <f t="shared" ref="N29:N36" si="11">G29-H29-O29</f>
        <v>23345</v>
      </c>
      <c r="O29" s="85">
        <v>0</v>
      </c>
      <c r="P29" s="68">
        <f t="shared" ref="P29:P36" si="12">G29-F29</f>
        <v>6000</v>
      </c>
      <c r="Q29" s="69">
        <v>49000</v>
      </c>
      <c r="R29" s="69">
        <v>49000</v>
      </c>
    </row>
    <row r="30" spans="1:18" ht="12.2" customHeight="1" x14ac:dyDescent="0.2">
      <c r="A30" s="58">
        <v>3232</v>
      </c>
      <c r="B30" s="59" t="s">
        <v>47</v>
      </c>
      <c r="C30" s="60">
        <v>206609.9</v>
      </c>
      <c r="D30" s="60">
        <v>193995.02</v>
      </c>
      <c r="E30" s="61">
        <v>118037.58</v>
      </c>
      <c r="F30" s="62">
        <v>141900</v>
      </c>
      <c r="G30" s="63">
        <v>147000</v>
      </c>
      <c r="H30" s="64">
        <v>37700</v>
      </c>
      <c r="I30" s="65">
        <f t="shared" si="7"/>
        <v>62300.999999999993</v>
      </c>
      <c r="J30" s="65">
        <f t="shared" si="8"/>
        <v>25139</v>
      </c>
      <c r="K30" s="65">
        <f t="shared" si="9"/>
        <v>15302.000000000002</v>
      </c>
      <c r="L30" s="65">
        <f t="shared" si="10"/>
        <v>6558</v>
      </c>
      <c r="M30" s="66">
        <f t="shared" si="1"/>
        <v>46999</v>
      </c>
      <c r="N30" s="67">
        <f t="shared" si="11"/>
        <v>109300</v>
      </c>
      <c r="O30" s="85">
        <v>0</v>
      </c>
      <c r="P30" s="68">
        <f t="shared" si="12"/>
        <v>5100</v>
      </c>
      <c r="Q30" s="69">
        <v>160000</v>
      </c>
      <c r="R30" s="69">
        <v>160000</v>
      </c>
    </row>
    <row r="31" spans="1:18" ht="12.2" customHeight="1" x14ac:dyDescent="0.2">
      <c r="A31" s="58">
        <v>3233</v>
      </c>
      <c r="B31" s="83" t="s">
        <v>48</v>
      </c>
      <c r="C31" s="60">
        <v>9500</v>
      </c>
      <c r="D31" s="60">
        <v>700</v>
      </c>
      <c r="E31" s="60">
        <v>350</v>
      </c>
      <c r="F31" s="82">
        <v>3000</v>
      </c>
      <c r="G31" s="121">
        <v>3000</v>
      </c>
      <c r="H31" s="64">
        <v>0</v>
      </c>
      <c r="I31" s="65">
        <f t="shared" si="7"/>
        <v>1709.9999999999998</v>
      </c>
      <c r="J31" s="65">
        <f t="shared" si="8"/>
        <v>690</v>
      </c>
      <c r="K31" s="65">
        <f t="shared" si="9"/>
        <v>420.00000000000006</v>
      </c>
      <c r="L31" s="65">
        <f t="shared" si="10"/>
        <v>180</v>
      </c>
      <c r="M31" s="66">
        <f t="shared" si="1"/>
        <v>1290</v>
      </c>
      <c r="N31" s="67">
        <f t="shared" si="11"/>
        <v>3000</v>
      </c>
      <c r="O31" s="85">
        <v>0</v>
      </c>
      <c r="P31" s="68">
        <f t="shared" si="12"/>
        <v>0</v>
      </c>
      <c r="Q31" s="69">
        <v>3000</v>
      </c>
      <c r="R31" s="69">
        <v>3000</v>
      </c>
    </row>
    <row r="32" spans="1:18" ht="12.2" customHeight="1" x14ac:dyDescent="0.2">
      <c r="A32" s="58">
        <v>3234</v>
      </c>
      <c r="B32" s="59" t="s">
        <v>49</v>
      </c>
      <c r="C32" s="60">
        <v>20423.38</v>
      </c>
      <c r="D32" s="60">
        <v>19151.32</v>
      </c>
      <c r="E32" s="60">
        <v>18201.75</v>
      </c>
      <c r="F32" s="82">
        <v>22000</v>
      </c>
      <c r="G32" s="121">
        <v>22000</v>
      </c>
      <c r="H32" s="64">
        <v>16614</v>
      </c>
      <c r="I32" s="65">
        <f t="shared" si="7"/>
        <v>3070.0199999999995</v>
      </c>
      <c r="J32" s="65">
        <f t="shared" si="8"/>
        <v>1238.78</v>
      </c>
      <c r="K32" s="65">
        <f t="shared" si="9"/>
        <v>754.04000000000008</v>
      </c>
      <c r="L32" s="65">
        <f t="shared" si="10"/>
        <v>323.15999999999997</v>
      </c>
      <c r="M32" s="66">
        <f t="shared" si="1"/>
        <v>2315.98</v>
      </c>
      <c r="N32" s="67">
        <f t="shared" si="11"/>
        <v>5386</v>
      </c>
      <c r="O32" s="85">
        <v>0</v>
      </c>
      <c r="P32" s="68">
        <f t="shared" si="12"/>
        <v>0</v>
      </c>
      <c r="Q32" s="69">
        <v>25000</v>
      </c>
      <c r="R32" s="69">
        <v>25000</v>
      </c>
    </row>
    <row r="33" spans="1:20" ht="12.2" customHeight="1" x14ac:dyDescent="0.2">
      <c r="A33" s="58">
        <v>3235</v>
      </c>
      <c r="B33" s="59" t="s">
        <v>50</v>
      </c>
      <c r="C33" s="60">
        <v>0</v>
      </c>
      <c r="D33" s="60">
        <v>6250</v>
      </c>
      <c r="E33" s="60">
        <v>6250</v>
      </c>
      <c r="F33" s="82">
        <v>25800</v>
      </c>
      <c r="G33" s="63">
        <v>33000</v>
      </c>
      <c r="H33" s="64">
        <v>0</v>
      </c>
      <c r="I33" s="65">
        <f t="shared" si="7"/>
        <v>18810</v>
      </c>
      <c r="J33" s="65">
        <f>N33*0.23</f>
        <v>7590</v>
      </c>
      <c r="K33" s="65">
        <f t="shared" si="9"/>
        <v>4620</v>
      </c>
      <c r="L33" s="65">
        <f t="shared" si="10"/>
        <v>1980</v>
      </c>
      <c r="M33" s="66">
        <f t="shared" si="1"/>
        <v>14190</v>
      </c>
      <c r="N33" s="67">
        <f t="shared" si="11"/>
        <v>33000</v>
      </c>
      <c r="O33" s="85">
        <v>0</v>
      </c>
      <c r="P33" s="68">
        <f t="shared" si="12"/>
        <v>7200</v>
      </c>
      <c r="Q33" s="69">
        <v>58000</v>
      </c>
      <c r="R33" s="69">
        <v>58000</v>
      </c>
    </row>
    <row r="34" spans="1:20" ht="12.2" customHeight="1" x14ac:dyDescent="0.2">
      <c r="A34" s="58">
        <v>3236</v>
      </c>
      <c r="B34" s="59" t="s">
        <v>51</v>
      </c>
      <c r="C34" s="60">
        <v>535</v>
      </c>
      <c r="D34" s="60">
        <v>1035</v>
      </c>
      <c r="E34" s="60">
        <v>950</v>
      </c>
      <c r="F34" s="82">
        <v>3000</v>
      </c>
      <c r="G34" s="121">
        <v>5000</v>
      </c>
      <c r="H34" s="64">
        <v>0</v>
      </c>
      <c r="I34" s="65">
        <f t="shared" si="7"/>
        <v>2849.9999999999995</v>
      </c>
      <c r="J34" s="65">
        <f t="shared" si="8"/>
        <v>1150</v>
      </c>
      <c r="K34" s="65">
        <f t="shared" si="9"/>
        <v>700.00000000000011</v>
      </c>
      <c r="L34" s="65">
        <f t="shared" si="10"/>
        <v>300</v>
      </c>
      <c r="M34" s="66">
        <f t="shared" si="1"/>
        <v>2150</v>
      </c>
      <c r="N34" s="67">
        <f t="shared" si="11"/>
        <v>5000</v>
      </c>
      <c r="O34" s="85">
        <v>0</v>
      </c>
      <c r="P34" s="68">
        <f t="shared" si="12"/>
        <v>2000</v>
      </c>
      <c r="Q34" s="69">
        <v>5000</v>
      </c>
      <c r="R34" s="69">
        <v>5000</v>
      </c>
    </row>
    <row r="35" spans="1:20" ht="12.2" customHeight="1" x14ac:dyDescent="0.2">
      <c r="A35" s="58">
        <v>3237</v>
      </c>
      <c r="B35" s="59" t="s">
        <v>52</v>
      </c>
      <c r="C35" s="60">
        <v>45820</v>
      </c>
      <c r="D35" s="60">
        <v>67167.179999999993</v>
      </c>
      <c r="E35" s="61">
        <v>62004.42</v>
      </c>
      <c r="F35" s="62">
        <v>65000</v>
      </c>
      <c r="G35" s="63">
        <v>133000</v>
      </c>
      <c r="H35" s="64">
        <v>0</v>
      </c>
      <c r="I35" s="65">
        <f t="shared" si="7"/>
        <v>75810</v>
      </c>
      <c r="J35" s="65">
        <f t="shared" si="8"/>
        <v>30590</v>
      </c>
      <c r="K35" s="65">
        <f t="shared" si="9"/>
        <v>18620</v>
      </c>
      <c r="L35" s="65">
        <f t="shared" si="10"/>
        <v>7980</v>
      </c>
      <c r="M35" s="66">
        <f t="shared" si="1"/>
        <v>57190</v>
      </c>
      <c r="N35" s="67">
        <f t="shared" si="11"/>
        <v>133000</v>
      </c>
      <c r="O35" s="85">
        <v>0</v>
      </c>
      <c r="P35" s="68">
        <f t="shared" si="12"/>
        <v>68000</v>
      </c>
      <c r="Q35" s="69">
        <v>133000</v>
      </c>
      <c r="R35" s="69">
        <v>133000</v>
      </c>
    </row>
    <row r="36" spans="1:20" ht="12.2" customHeight="1" x14ac:dyDescent="0.2">
      <c r="A36" s="58">
        <v>3239</v>
      </c>
      <c r="B36" s="83" t="s">
        <v>53</v>
      </c>
      <c r="C36" s="60">
        <v>26154.07</v>
      </c>
      <c r="D36" s="60">
        <v>24508.95</v>
      </c>
      <c r="E36" s="60">
        <v>22905.94</v>
      </c>
      <c r="F36" s="82">
        <v>35000</v>
      </c>
      <c r="G36" s="121">
        <v>29000</v>
      </c>
      <c r="H36" s="64">
        <v>0</v>
      </c>
      <c r="I36" s="65">
        <f t="shared" si="7"/>
        <v>16530</v>
      </c>
      <c r="J36" s="65">
        <f t="shared" si="8"/>
        <v>6670</v>
      </c>
      <c r="K36" s="65">
        <f t="shared" si="9"/>
        <v>4060.0000000000005</v>
      </c>
      <c r="L36" s="65">
        <f t="shared" si="10"/>
        <v>1740</v>
      </c>
      <c r="M36" s="66">
        <f t="shared" si="1"/>
        <v>12470</v>
      </c>
      <c r="N36" s="67">
        <f t="shared" si="11"/>
        <v>29000</v>
      </c>
      <c r="O36" s="85">
        <v>0</v>
      </c>
      <c r="P36" s="68">
        <f t="shared" si="12"/>
        <v>-6000</v>
      </c>
      <c r="Q36" s="69">
        <v>29000</v>
      </c>
      <c r="R36" s="69">
        <v>29000</v>
      </c>
    </row>
    <row r="37" spans="1:20" ht="12.2" customHeight="1" x14ac:dyDescent="0.2">
      <c r="A37" s="70">
        <v>323</v>
      </c>
      <c r="B37" s="126" t="s">
        <v>54</v>
      </c>
      <c r="C37" s="72">
        <f>SUM(C29:C36)</f>
        <v>334140.26</v>
      </c>
      <c r="D37" s="72">
        <f>SUM(D29:D36)</f>
        <v>339281.14999999997</v>
      </c>
      <c r="E37" s="72">
        <f>SUM(E29:E36)</f>
        <v>253960.59999999998</v>
      </c>
      <c r="F37" s="73">
        <f>F29+F30+F31+F32+F33+F34+F35+F36</f>
        <v>337700</v>
      </c>
      <c r="G37" s="122">
        <f>SUM(G29:G36)</f>
        <v>420000</v>
      </c>
      <c r="H37" s="75">
        <f>SUM(H29:H36)</f>
        <v>78969</v>
      </c>
      <c r="I37" s="76">
        <f t="shared" ref="I37:O37" si="13">SUM(I29:I36)</f>
        <v>194387.66999999998</v>
      </c>
      <c r="J37" s="76">
        <f t="shared" si="13"/>
        <v>78437.13</v>
      </c>
      <c r="K37" s="76">
        <f t="shared" si="13"/>
        <v>47744.340000000004</v>
      </c>
      <c r="L37" s="76">
        <f t="shared" si="13"/>
        <v>20461.86</v>
      </c>
      <c r="M37" s="77">
        <f t="shared" si="1"/>
        <v>146643.33000000002</v>
      </c>
      <c r="N37" s="78">
        <f t="shared" si="13"/>
        <v>341031</v>
      </c>
      <c r="O37" s="84">
        <f t="shared" si="13"/>
        <v>0</v>
      </c>
      <c r="P37" s="80">
        <f>SUM(P29:P36)</f>
        <v>82300</v>
      </c>
      <c r="Q37" s="81">
        <f>SUM(Q29:Q36)</f>
        <v>462000</v>
      </c>
      <c r="R37" s="81">
        <f>SUM(R29:R36)</f>
        <v>462000</v>
      </c>
    </row>
    <row r="38" spans="1:20" ht="12.2" customHeight="1" x14ac:dyDescent="0.2">
      <c r="A38" s="127">
        <v>3291</v>
      </c>
      <c r="B38" s="59" t="s">
        <v>55</v>
      </c>
      <c r="C38" s="60">
        <v>33002.04</v>
      </c>
      <c r="D38" s="60">
        <v>33002.04</v>
      </c>
      <c r="E38" s="60">
        <v>16501.02</v>
      </c>
      <c r="F38" s="82">
        <v>0</v>
      </c>
      <c r="G38" s="63">
        <v>0</v>
      </c>
      <c r="H38" s="64">
        <v>0</v>
      </c>
      <c r="I38" s="65">
        <f>N38*0.57</f>
        <v>0</v>
      </c>
      <c r="J38" s="65">
        <f>N38*0.23</f>
        <v>0</v>
      </c>
      <c r="K38" s="65">
        <f>N38*0.14</f>
        <v>0</v>
      </c>
      <c r="L38" s="65">
        <f>N38*0.06</f>
        <v>0</v>
      </c>
      <c r="M38" s="66">
        <f t="shared" si="1"/>
        <v>0</v>
      </c>
      <c r="N38" s="67">
        <f>G38-H38-O38</f>
        <v>0</v>
      </c>
      <c r="O38" s="85">
        <v>0</v>
      </c>
      <c r="P38" s="68">
        <f>G38-F38</f>
        <v>0</v>
      </c>
      <c r="Q38" s="69">
        <v>0</v>
      </c>
      <c r="R38" s="69">
        <v>0</v>
      </c>
    </row>
    <row r="39" spans="1:20" ht="12.2" customHeight="1" x14ac:dyDescent="0.2">
      <c r="A39" s="127">
        <v>3292</v>
      </c>
      <c r="B39" s="59" t="s">
        <v>56</v>
      </c>
      <c r="C39" s="60">
        <v>101125</v>
      </c>
      <c r="D39" s="60">
        <v>93823.31</v>
      </c>
      <c r="E39" s="60">
        <v>53763.02</v>
      </c>
      <c r="F39" s="82">
        <v>58000</v>
      </c>
      <c r="G39" s="121">
        <v>58000</v>
      </c>
      <c r="H39" s="64">
        <v>46443</v>
      </c>
      <c r="I39" s="65">
        <f>N39*0.57</f>
        <v>6587.49</v>
      </c>
      <c r="J39" s="65">
        <f>N39*0.23</f>
        <v>2658.11</v>
      </c>
      <c r="K39" s="65">
        <f>N39*0.14</f>
        <v>1617.9800000000002</v>
      </c>
      <c r="L39" s="65">
        <f>N39*0.06</f>
        <v>693.42</v>
      </c>
      <c r="M39" s="66">
        <f t="shared" si="1"/>
        <v>4969.51</v>
      </c>
      <c r="N39" s="67">
        <f>G39-H39-O39</f>
        <v>11557</v>
      </c>
      <c r="O39" s="85">
        <v>0</v>
      </c>
      <c r="P39" s="68">
        <f>G39-F39</f>
        <v>0</v>
      </c>
      <c r="Q39" s="69">
        <v>58000</v>
      </c>
      <c r="R39" s="69">
        <v>58000</v>
      </c>
    </row>
    <row r="40" spans="1:20" ht="12.2" customHeight="1" x14ac:dyDescent="0.2">
      <c r="A40" s="127">
        <v>3293</v>
      </c>
      <c r="B40" s="59" t="s">
        <v>57</v>
      </c>
      <c r="C40" s="60">
        <v>17994.72</v>
      </c>
      <c r="D40" s="60">
        <v>16819.72</v>
      </c>
      <c r="E40" s="60">
        <v>6083.9</v>
      </c>
      <c r="F40" s="82">
        <v>12000</v>
      </c>
      <c r="G40" s="121">
        <v>15000</v>
      </c>
      <c r="H40" s="64">
        <v>0</v>
      </c>
      <c r="I40" s="65">
        <f>N40*0.57</f>
        <v>8550</v>
      </c>
      <c r="J40" s="65">
        <f>N40*0.23</f>
        <v>3450</v>
      </c>
      <c r="K40" s="65">
        <f>N40*0.14</f>
        <v>2100</v>
      </c>
      <c r="L40" s="65">
        <f>N40*0.06</f>
        <v>900</v>
      </c>
      <c r="M40" s="66">
        <f t="shared" si="1"/>
        <v>6450</v>
      </c>
      <c r="N40" s="67">
        <f>G40-H40-O40</f>
        <v>15000</v>
      </c>
      <c r="O40" s="85">
        <v>0</v>
      </c>
      <c r="P40" s="68">
        <f>G40-F40</f>
        <v>3000</v>
      </c>
      <c r="Q40" s="69">
        <v>15000</v>
      </c>
      <c r="R40" s="69">
        <v>15000</v>
      </c>
    </row>
    <row r="41" spans="1:20" ht="12.2" customHeight="1" x14ac:dyDescent="0.2">
      <c r="A41" s="127">
        <v>3299</v>
      </c>
      <c r="B41" s="59" t="s">
        <v>58</v>
      </c>
      <c r="C41" s="60">
        <v>3077</v>
      </c>
      <c r="D41" s="60">
        <v>3615</v>
      </c>
      <c r="E41" s="60">
        <v>3070</v>
      </c>
      <c r="F41" s="82">
        <v>4000</v>
      </c>
      <c r="G41" s="121">
        <v>4000</v>
      </c>
      <c r="H41" s="64">
        <v>0</v>
      </c>
      <c r="I41" s="65">
        <f>N41*0.57</f>
        <v>2280</v>
      </c>
      <c r="J41" s="65">
        <f>N41*0.23</f>
        <v>920</v>
      </c>
      <c r="K41" s="65">
        <f>N41*0.14</f>
        <v>560</v>
      </c>
      <c r="L41" s="65">
        <f>N41*0.06</f>
        <v>240</v>
      </c>
      <c r="M41" s="66">
        <f t="shared" si="1"/>
        <v>1720</v>
      </c>
      <c r="N41" s="67">
        <f>G41-H41-O41</f>
        <v>4000</v>
      </c>
      <c r="O41" s="85">
        <v>0</v>
      </c>
      <c r="P41" s="68">
        <f>G41-F41</f>
        <v>0</v>
      </c>
      <c r="Q41" s="69">
        <v>4000</v>
      </c>
      <c r="R41" s="69">
        <v>4000</v>
      </c>
    </row>
    <row r="42" spans="1:20" ht="22.5" customHeight="1" thickBot="1" x14ac:dyDescent="0.25">
      <c r="A42" s="128">
        <v>329</v>
      </c>
      <c r="B42" s="87" t="s">
        <v>59</v>
      </c>
      <c r="C42" s="88">
        <f>SUM(C38:C41)</f>
        <v>155198.76</v>
      </c>
      <c r="D42" s="88">
        <f>SUM(D38:D41)</f>
        <v>147260.07</v>
      </c>
      <c r="E42" s="88">
        <f>SUM(E38:E41)</f>
        <v>79417.939999999988</v>
      </c>
      <c r="F42" s="89">
        <v>74000</v>
      </c>
      <c r="G42" s="129">
        <f>SUM(G38:G41)</f>
        <v>77000</v>
      </c>
      <c r="H42" s="91">
        <f>SUM(H38:H41)</f>
        <v>46443</v>
      </c>
      <c r="I42" s="92">
        <f t="shared" ref="I42:O42" si="14">SUM(I38:I41)</f>
        <v>17417.489999999998</v>
      </c>
      <c r="J42" s="92">
        <f t="shared" si="14"/>
        <v>7028.1100000000006</v>
      </c>
      <c r="K42" s="92">
        <f t="shared" si="14"/>
        <v>4277.9800000000005</v>
      </c>
      <c r="L42" s="92">
        <f t="shared" si="14"/>
        <v>1833.42</v>
      </c>
      <c r="M42" s="93">
        <f t="shared" si="1"/>
        <v>13139.51</v>
      </c>
      <c r="N42" s="94">
        <f t="shared" si="14"/>
        <v>30557</v>
      </c>
      <c r="O42" s="95">
        <f t="shared" si="14"/>
        <v>0</v>
      </c>
      <c r="P42" s="96">
        <f>SUM(P38:P41)</f>
        <v>3000</v>
      </c>
      <c r="Q42" s="130">
        <f>SUM(Q38:Q41)</f>
        <v>77000</v>
      </c>
      <c r="R42" s="130">
        <f>SUM(R38:R41)</f>
        <v>77000</v>
      </c>
    </row>
    <row r="43" spans="1:20" ht="12.2" customHeight="1" thickBot="1" x14ac:dyDescent="0.25">
      <c r="A43" s="131">
        <v>32</v>
      </c>
      <c r="B43" s="132" t="s">
        <v>60</v>
      </c>
      <c r="C43" s="100">
        <f>C22+C28+C37+C42</f>
        <v>1252343.7999999998</v>
      </c>
      <c r="D43" s="100">
        <f>D22+D28+D37+D42</f>
        <v>1190613.47</v>
      </c>
      <c r="E43" s="100">
        <f>E22+E28+E37+E42</f>
        <v>735576.40999999992</v>
      </c>
      <c r="F43" s="101">
        <v>958500</v>
      </c>
      <c r="G43" s="133">
        <f>G22+G28+G37+G42</f>
        <v>1288000</v>
      </c>
      <c r="H43" s="103">
        <f>H22+H28+H37+H42</f>
        <v>423371</v>
      </c>
      <c r="I43" s="104">
        <f t="shared" ref="I43:O43" si="15">I22+I28+I37+I42</f>
        <v>492837.52999999997</v>
      </c>
      <c r="J43" s="104">
        <f t="shared" si="15"/>
        <v>198864.66999999998</v>
      </c>
      <c r="K43" s="104">
        <f t="shared" si="15"/>
        <v>121048.06000000001</v>
      </c>
      <c r="L43" s="104">
        <f t="shared" si="15"/>
        <v>51877.74</v>
      </c>
      <c r="M43" s="105">
        <f t="shared" si="1"/>
        <v>371790.47</v>
      </c>
      <c r="N43" s="106">
        <f t="shared" si="15"/>
        <v>864629</v>
      </c>
      <c r="O43" s="107">
        <f t="shared" si="15"/>
        <v>0</v>
      </c>
      <c r="P43" s="108">
        <f>P22+P28+P37+P42</f>
        <v>329500</v>
      </c>
      <c r="Q43" s="109">
        <f>Q22+Q28+Q37+Q42</f>
        <v>1151250</v>
      </c>
      <c r="R43" s="109">
        <f>R22+R28+R37+R42</f>
        <v>1195000</v>
      </c>
    </row>
    <row r="44" spans="1:20" ht="12.2" hidden="1" customHeight="1" x14ac:dyDescent="0.2">
      <c r="A44" s="134">
        <v>3431</v>
      </c>
      <c r="B44" s="111" t="s">
        <v>61</v>
      </c>
      <c r="C44" s="135"/>
      <c r="D44" s="135">
        <v>0</v>
      </c>
      <c r="E44" s="60">
        <v>0</v>
      </c>
      <c r="F44" s="82">
        <v>0</v>
      </c>
      <c r="G44" s="121">
        <v>0</v>
      </c>
      <c r="H44" s="115">
        <v>0</v>
      </c>
      <c r="I44" s="116">
        <f>N44*0.57</f>
        <v>0</v>
      </c>
      <c r="J44" s="116">
        <f>N44*0.23</f>
        <v>0</v>
      </c>
      <c r="K44" s="116">
        <f>N44*0.14</f>
        <v>0</v>
      </c>
      <c r="L44" s="116">
        <f>N44*0.06</f>
        <v>0</v>
      </c>
      <c r="M44" s="117">
        <f t="shared" si="1"/>
        <v>0</v>
      </c>
      <c r="N44" s="118">
        <f>D44-H44-O44</f>
        <v>0</v>
      </c>
      <c r="O44" s="119">
        <v>0</v>
      </c>
      <c r="P44" s="120">
        <v>0</v>
      </c>
      <c r="Q44" s="69">
        <v>0</v>
      </c>
      <c r="R44" s="69">
        <v>0</v>
      </c>
    </row>
    <row r="45" spans="1:20" ht="12.2" customHeight="1" thickBot="1" x14ac:dyDescent="0.25">
      <c r="A45" s="136">
        <v>3</v>
      </c>
      <c r="B45" s="137" t="s">
        <v>62</v>
      </c>
      <c r="C45" s="138">
        <f>C18+C43</f>
        <v>7825673.6200000001</v>
      </c>
      <c r="D45" s="138">
        <f>D18+D43</f>
        <v>7914861.7800000003</v>
      </c>
      <c r="E45" s="138">
        <f>E18+E43</f>
        <v>7203399.71</v>
      </c>
      <c r="F45" s="139">
        <v>7789700</v>
      </c>
      <c r="G45" s="140">
        <f t="shared" ref="G45:L45" si="16">G18+G43</f>
        <v>8998000</v>
      </c>
      <c r="H45" s="141">
        <f t="shared" si="16"/>
        <v>4212501</v>
      </c>
      <c r="I45" s="142">
        <f t="shared" si="16"/>
        <v>2727734.4299999997</v>
      </c>
      <c r="J45" s="142">
        <f t="shared" si="16"/>
        <v>1100664.77</v>
      </c>
      <c r="K45" s="142">
        <f t="shared" si="16"/>
        <v>669969.8600000001</v>
      </c>
      <c r="L45" s="142">
        <f t="shared" si="16"/>
        <v>287129.94</v>
      </c>
      <c r="M45" s="143">
        <f t="shared" si="1"/>
        <v>2057764.57</v>
      </c>
      <c r="N45" s="144">
        <f>N18+N43</f>
        <v>4785499</v>
      </c>
      <c r="O45" s="145">
        <f>O18+O43</f>
        <v>0</v>
      </c>
      <c r="P45" s="146">
        <f>P18+P43</f>
        <v>1208300</v>
      </c>
      <c r="Q45" s="147">
        <f>Q18+Q43</f>
        <v>9301250</v>
      </c>
      <c r="R45" s="147">
        <f>R18+R43</f>
        <v>9595000</v>
      </c>
      <c r="S45" s="2"/>
      <c r="T45" s="2"/>
    </row>
    <row r="46" spans="1:20" ht="12.2" customHeight="1" x14ac:dyDescent="0.2">
      <c r="A46" s="148">
        <v>4221</v>
      </c>
      <c r="B46" s="149" t="s">
        <v>63</v>
      </c>
      <c r="C46" s="150">
        <v>9999.75</v>
      </c>
      <c r="D46" s="150">
        <v>2799.96</v>
      </c>
      <c r="E46" s="150">
        <v>9857.25</v>
      </c>
      <c r="F46" s="151">
        <v>33000</v>
      </c>
      <c r="G46" s="152">
        <v>8000</v>
      </c>
      <c r="H46" s="153">
        <v>0</v>
      </c>
      <c r="I46" s="154">
        <f t="shared" ref="I46:I55" si="17">N46*0.57</f>
        <v>4560</v>
      </c>
      <c r="J46" s="154">
        <f t="shared" ref="J46:J55" si="18">N46*0.23</f>
        <v>1840</v>
      </c>
      <c r="K46" s="154">
        <f t="shared" ref="K46:K55" si="19">N46*0.14</f>
        <v>1120</v>
      </c>
      <c r="L46" s="154">
        <f t="shared" ref="L46:L55" si="20">N46*0.06</f>
        <v>480</v>
      </c>
      <c r="M46" s="155">
        <f t="shared" si="1"/>
        <v>3440</v>
      </c>
      <c r="N46" s="156">
        <f t="shared" ref="N46:N55" si="21">G46-H46-O46</f>
        <v>8000</v>
      </c>
      <c r="O46" s="157">
        <v>0</v>
      </c>
      <c r="P46" s="158">
        <f t="shared" ref="P46:P62" si="22">G46-F46</f>
        <v>-25000</v>
      </c>
      <c r="Q46" s="159">
        <v>10000</v>
      </c>
      <c r="R46" s="160">
        <v>10000</v>
      </c>
    </row>
    <row r="47" spans="1:20" ht="12.2" customHeight="1" x14ac:dyDescent="0.2">
      <c r="A47" s="161">
        <v>4222</v>
      </c>
      <c r="B47" s="162" t="s">
        <v>64</v>
      </c>
      <c r="C47" s="60">
        <v>0</v>
      </c>
      <c r="D47" s="60">
        <v>0</v>
      </c>
      <c r="E47" s="60">
        <v>0</v>
      </c>
      <c r="F47" s="82">
        <v>18800</v>
      </c>
      <c r="G47" s="121">
        <v>12000</v>
      </c>
      <c r="H47" s="64">
        <v>0</v>
      </c>
      <c r="I47" s="65">
        <f t="shared" si="17"/>
        <v>6839.9999999999991</v>
      </c>
      <c r="J47" s="65">
        <f t="shared" si="18"/>
        <v>2760</v>
      </c>
      <c r="K47" s="65">
        <f t="shared" si="19"/>
        <v>1680.0000000000002</v>
      </c>
      <c r="L47" s="65">
        <f t="shared" si="20"/>
        <v>720</v>
      </c>
      <c r="M47" s="163">
        <f t="shared" si="1"/>
        <v>5160</v>
      </c>
      <c r="N47" s="67">
        <f t="shared" si="21"/>
        <v>12000</v>
      </c>
      <c r="O47" s="65">
        <v>0</v>
      </c>
      <c r="P47" s="68">
        <f t="shared" si="22"/>
        <v>-6800</v>
      </c>
      <c r="Q47" s="69">
        <v>10000</v>
      </c>
      <c r="R47" s="69">
        <v>10000</v>
      </c>
    </row>
    <row r="48" spans="1:20" ht="12.2" customHeight="1" x14ac:dyDescent="0.2">
      <c r="A48" s="127">
        <v>4223</v>
      </c>
      <c r="B48" s="59" t="s">
        <v>65</v>
      </c>
      <c r="C48" s="60">
        <v>86140</v>
      </c>
      <c r="D48" s="60">
        <v>109229.58</v>
      </c>
      <c r="E48" s="60">
        <v>26486.3</v>
      </c>
      <c r="F48" s="82">
        <v>78200</v>
      </c>
      <c r="G48" s="121">
        <f>114000-8000</f>
        <v>106000</v>
      </c>
      <c r="H48" s="64">
        <v>0</v>
      </c>
      <c r="I48" s="65">
        <f t="shared" si="17"/>
        <v>60419.999999999993</v>
      </c>
      <c r="J48" s="65">
        <f t="shared" si="18"/>
        <v>24380</v>
      </c>
      <c r="K48" s="65">
        <f t="shared" si="19"/>
        <v>14840.000000000002</v>
      </c>
      <c r="L48" s="65">
        <f t="shared" si="20"/>
        <v>6360</v>
      </c>
      <c r="M48" s="163">
        <f t="shared" si="1"/>
        <v>45580</v>
      </c>
      <c r="N48" s="67">
        <f t="shared" si="21"/>
        <v>106000</v>
      </c>
      <c r="O48" s="85">
        <v>0</v>
      </c>
      <c r="P48" s="68">
        <f t="shared" si="22"/>
        <v>27800</v>
      </c>
      <c r="Q48" s="164">
        <v>150000</v>
      </c>
      <c r="R48" s="69">
        <v>150000</v>
      </c>
      <c r="T48" s="2"/>
    </row>
    <row r="49" spans="1:20" ht="12.2" customHeight="1" x14ac:dyDescent="0.2">
      <c r="A49" s="127">
        <v>4262</v>
      </c>
      <c r="B49" s="59" t="s">
        <v>66</v>
      </c>
      <c r="C49" s="60">
        <v>0</v>
      </c>
      <c r="D49" s="60">
        <v>2085</v>
      </c>
      <c r="E49" s="165">
        <v>3948</v>
      </c>
      <c r="F49" s="166">
        <v>12500</v>
      </c>
      <c r="G49" s="167">
        <v>0</v>
      </c>
      <c r="H49" s="168">
        <v>0</v>
      </c>
      <c r="I49" s="65">
        <f t="shared" si="17"/>
        <v>0</v>
      </c>
      <c r="J49" s="65">
        <f t="shared" si="18"/>
        <v>0</v>
      </c>
      <c r="K49" s="65">
        <f t="shared" si="19"/>
        <v>0</v>
      </c>
      <c r="L49" s="65">
        <f t="shared" si="20"/>
        <v>0</v>
      </c>
      <c r="M49" s="163">
        <f t="shared" si="1"/>
        <v>0</v>
      </c>
      <c r="N49" s="67">
        <f t="shared" si="21"/>
        <v>0</v>
      </c>
      <c r="O49" s="85">
        <v>0</v>
      </c>
      <c r="P49" s="68">
        <f t="shared" si="22"/>
        <v>-12500</v>
      </c>
      <c r="Q49" s="164">
        <v>5000</v>
      </c>
      <c r="R49" s="69">
        <v>5000</v>
      </c>
      <c r="T49" s="2"/>
    </row>
    <row r="50" spans="1:20" ht="12.2" customHeight="1" x14ac:dyDescent="0.2">
      <c r="A50" s="127">
        <v>4531</v>
      </c>
      <c r="B50" s="59" t="s">
        <v>67</v>
      </c>
      <c r="C50" s="60">
        <v>0</v>
      </c>
      <c r="D50" s="60">
        <v>0</v>
      </c>
      <c r="E50" s="165">
        <v>0</v>
      </c>
      <c r="F50" s="166">
        <v>0</v>
      </c>
      <c r="G50" s="167">
        <v>20000</v>
      </c>
      <c r="H50" s="168">
        <v>0</v>
      </c>
      <c r="I50" s="65">
        <f t="shared" si="17"/>
        <v>11399.999999999998</v>
      </c>
      <c r="J50" s="65">
        <f t="shared" si="18"/>
        <v>4600</v>
      </c>
      <c r="K50" s="65">
        <f t="shared" si="19"/>
        <v>2800.0000000000005</v>
      </c>
      <c r="L50" s="65">
        <f t="shared" si="20"/>
        <v>1200</v>
      </c>
      <c r="M50" s="163">
        <f t="shared" si="1"/>
        <v>8600</v>
      </c>
      <c r="N50" s="67">
        <f t="shared" si="21"/>
        <v>20000</v>
      </c>
      <c r="O50" s="85">
        <v>0</v>
      </c>
      <c r="P50" s="68">
        <f t="shared" si="22"/>
        <v>20000</v>
      </c>
      <c r="Q50" s="164">
        <v>0</v>
      </c>
      <c r="R50" s="69">
        <v>0</v>
      </c>
      <c r="T50" s="2"/>
    </row>
    <row r="51" spans="1:20" ht="20.25" customHeight="1" x14ac:dyDescent="0.2">
      <c r="A51" s="58">
        <v>5445</v>
      </c>
      <c r="B51" s="59" t="s">
        <v>68</v>
      </c>
      <c r="C51" s="60">
        <v>232152.75</v>
      </c>
      <c r="D51" s="60">
        <v>165739.46</v>
      </c>
      <c r="E51" s="165">
        <v>175088.37</v>
      </c>
      <c r="F51" s="166">
        <v>185000</v>
      </c>
      <c r="G51" s="167">
        <v>196000</v>
      </c>
      <c r="H51" s="168">
        <v>0</v>
      </c>
      <c r="I51" s="65">
        <f t="shared" si="17"/>
        <v>111719.99999999999</v>
      </c>
      <c r="J51" s="65">
        <f t="shared" si="18"/>
        <v>45080</v>
      </c>
      <c r="K51" s="65">
        <f t="shared" si="19"/>
        <v>27440.000000000004</v>
      </c>
      <c r="L51" s="65">
        <f t="shared" si="20"/>
        <v>11760</v>
      </c>
      <c r="M51" s="163">
        <f t="shared" si="1"/>
        <v>84280</v>
      </c>
      <c r="N51" s="67">
        <f t="shared" si="21"/>
        <v>196000</v>
      </c>
      <c r="O51" s="85">
        <v>0</v>
      </c>
      <c r="P51" s="68">
        <f t="shared" si="22"/>
        <v>11000</v>
      </c>
      <c r="Q51" s="164">
        <v>207000</v>
      </c>
      <c r="R51" s="69">
        <v>0</v>
      </c>
      <c r="T51" s="2"/>
    </row>
    <row r="52" spans="1:20" ht="20.25" customHeight="1" x14ac:dyDescent="0.2">
      <c r="A52" s="58">
        <v>3423</v>
      </c>
      <c r="B52" s="59" t="s">
        <v>69</v>
      </c>
      <c r="C52" s="60">
        <v>0</v>
      </c>
      <c r="D52" s="60">
        <v>46936.9</v>
      </c>
      <c r="E52" s="165">
        <v>37587.99</v>
      </c>
      <c r="F52" s="166">
        <v>30000</v>
      </c>
      <c r="G52" s="167">
        <v>19000</v>
      </c>
      <c r="H52" s="168">
        <v>0</v>
      </c>
      <c r="I52" s="65">
        <f t="shared" si="17"/>
        <v>10829.999999999998</v>
      </c>
      <c r="J52" s="65">
        <f t="shared" si="18"/>
        <v>4370</v>
      </c>
      <c r="K52" s="65">
        <f t="shared" si="19"/>
        <v>2660.0000000000005</v>
      </c>
      <c r="L52" s="65">
        <f t="shared" si="20"/>
        <v>1140</v>
      </c>
      <c r="M52" s="163">
        <f t="shared" si="1"/>
        <v>8170</v>
      </c>
      <c r="N52" s="67">
        <f t="shared" si="21"/>
        <v>19000</v>
      </c>
      <c r="O52" s="85">
        <v>0</v>
      </c>
      <c r="P52" s="68">
        <f t="shared" si="22"/>
        <v>-11000</v>
      </c>
      <c r="Q52" s="164">
        <v>8000</v>
      </c>
      <c r="R52" s="69">
        <v>0</v>
      </c>
      <c r="T52" s="2"/>
    </row>
    <row r="53" spans="1:20" ht="20.25" customHeight="1" x14ac:dyDescent="0.2">
      <c r="A53" s="58">
        <v>3299</v>
      </c>
      <c r="B53" s="59" t="s">
        <v>59</v>
      </c>
      <c r="C53" s="60">
        <v>8705.73</v>
      </c>
      <c r="D53" s="61">
        <v>0</v>
      </c>
      <c r="E53" s="165">
        <v>0</v>
      </c>
      <c r="F53" s="166">
        <v>0</v>
      </c>
      <c r="G53" s="167">
        <v>0</v>
      </c>
      <c r="H53" s="168">
        <v>0</v>
      </c>
      <c r="I53" s="65">
        <f t="shared" si="17"/>
        <v>0</v>
      </c>
      <c r="J53" s="65">
        <f t="shared" si="18"/>
        <v>0</v>
      </c>
      <c r="K53" s="65">
        <f t="shared" si="19"/>
        <v>0</v>
      </c>
      <c r="L53" s="65">
        <f t="shared" si="20"/>
        <v>0</v>
      </c>
      <c r="M53" s="163">
        <f t="shared" si="1"/>
        <v>0</v>
      </c>
      <c r="N53" s="67">
        <f t="shared" si="21"/>
        <v>0</v>
      </c>
      <c r="O53" s="85">
        <v>0</v>
      </c>
      <c r="P53" s="68">
        <f t="shared" si="22"/>
        <v>0</v>
      </c>
      <c r="Q53" s="164">
        <v>0</v>
      </c>
      <c r="R53" s="69">
        <v>0</v>
      </c>
      <c r="T53" s="2"/>
    </row>
    <row r="54" spans="1:20" ht="20.25" customHeight="1" x14ac:dyDescent="0.2">
      <c r="A54" s="58">
        <v>3821</v>
      </c>
      <c r="B54" s="59" t="s">
        <v>70</v>
      </c>
      <c r="C54" s="60">
        <v>0</v>
      </c>
      <c r="D54" s="61">
        <v>0</v>
      </c>
      <c r="E54" s="165">
        <v>8500</v>
      </c>
      <c r="F54" s="166">
        <v>0</v>
      </c>
      <c r="G54" s="167">
        <v>0</v>
      </c>
      <c r="H54" s="168"/>
      <c r="I54" s="65">
        <f t="shared" si="17"/>
        <v>0</v>
      </c>
      <c r="J54" s="65">
        <f t="shared" si="18"/>
        <v>0</v>
      </c>
      <c r="K54" s="65">
        <f t="shared" si="19"/>
        <v>0</v>
      </c>
      <c r="L54" s="65">
        <f t="shared" si="20"/>
        <v>0</v>
      </c>
      <c r="M54" s="163">
        <f t="shared" si="1"/>
        <v>0</v>
      </c>
      <c r="N54" s="67">
        <f t="shared" si="21"/>
        <v>0</v>
      </c>
      <c r="O54" s="85">
        <v>0</v>
      </c>
      <c r="P54" s="68">
        <f t="shared" si="22"/>
        <v>0</v>
      </c>
      <c r="Q54" s="164">
        <v>0</v>
      </c>
      <c r="R54" s="69">
        <v>0</v>
      </c>
      <c r="T54" s="2"/>
    </row>
    <row r="55" spans="1:20" ht="20.25" customHeight="1" x14ac:dyDescent="0.2">
      <c r="A55" s="58">
        <v>4231</v>
      </c>
      <c r="B55" s="59" t="s">
        <v>71</v>
      </c>
      <c r="C55" s="60">
        <v>1160763.75</v>
      </c>
      <c r="D55" s="61">
        <v>0</v>
      </c>
      <c r="E55" s="165">
        <v>0</v>
      </c>
      <c r="F55" s="166">
        <v>0</v>
      </c>
      <c r="G55" s="167">
        <v>0</v>
      </c>
      <c r="H55" s="168">
        <v>0</v>
      </c>
      <c r="I55" s="65">
        <f t="shared" si="17"/>
        <v>0</v>
      </c>
      <c r="J55" s="65">
        <f t="shared" si="18"/>
        <v>0</v>
      </c>
      <c r="K55" s="65">
        <f t="shared" si="19"/>
        <v>0</v>
      </c>
      <c r="L55" s="65">
        <f t="shared" si="20"/>
        <v>0</v>
      </c>
      <c r="M55" s="163">
        <f t="shared" si="1"/>
        <v>0</v>
      </c>
      <c r="N55" s="67">
        <f t="shared" si="21"/>
        <v>0</v>
      </c>
      <c r="O55" s="85">
        <v>0</v>
      </c>
      <c r="P55" s="68">
        <f t="shared" si="22"/>
        <v>0</v>
      </c>
      <c r="Q55" s="164">
        <v>0</v>
      </c>
      <c r="R55" s="69">
        <v>2000000</v>
      </c>
    </row>
    <row r="56" spans="1:20" ht="21.75" customHeight="1" x14ac:dyDescent="0.2">
      <c r="A56" s="169" t="s">
        <v>72</v>
      </c>
      <c r="B56" s="170" t="s">
        <v>73</v>
      </c>
      <c r="C56" s="171">
        <f>SUM(C46:C55)</f>
        <v>1497761.98</v>
      </c>
      <c r="D56" s="171">
        <f>SUM(D46:D55)</f>
        <v>326790.90000000002</v>
      </c>
      <c r="E56" s="172">
        <f>SUM(E46:E55)</f>
        <v>261467.90999999997</v>
      </c>
      <c r="F56" s="173">
        <v>357500</v>
      </c>
      <c r="G56" s="174">
        <f>G46+G47+G48+G49+G51+G52+G53+G54+G55+G50</f>
        <v>361000</v>
      </c>
      <c r="H56" s="175">
        <f t="shared" ref="H56:R56" si="23">SUM(H46:H55)</f>
        <v>0</v>
      </c>
      <c r="I56" s="176">
        <f t="shared" si="23"/>
        <v>205770</v>
      </c>
      <c r="J56" s="176">
        <f t="shared" si="23"/>
        <v>83030</v>
      </c>
      <c r="K56" s="176">
        <f t="shared" si="23"/>
        <v>50540</v>
      </c>
      <c r="L56" s="176">
        <f t="shared" si="23"/>
        <v>21660</v>
      </c>
      <c r="M56" s="177">
        <f t="shared" si="23"/>
        <v>155230</v>
      </c>
      <c r="N56" s="178">
        <f t="shared" si="23"/>
        <v>361000</v>
      </c>
      <c r="O56" s="179">
        <f t="shared" si="23"/>
        <v>0</v>
      </c>
      <c r="P56" s="180">
        <f t="shared" si="23"/>
        <v>3500</v>
      </c>
      <c r="Q56" s="181">
        <f t="shared" si="23"/>
        <v>390000</v>
      </c>
      <c r="R56" s="182">
        <f t="shared" si="23"/>
        <v>2175000</v>
      </c>
    </row>
    <row r="57" spans="1:20" ht="33.75" x14ac:dyDescent="0.2">
      <c r="A57" s="58">
        <v>4212</v>
      </c>
      <c r="B57" s="183" t="s">
        <v>74</v>
      </c>
      <c r="C57" s="60">
        <v>0</v>
      </c>
      <c r="D57" s="60">
        <v>0</v>
      </c>
      <c r="E57" s="60">
        <v>0</v>
      </c>
      <c r="F57" s="82">
        <v>0</v>
      </c>
      <c r="G57" s="121">
        <v>3500000</v>
      </c>
      <c r="H57" s="124">
        <v>0</v>
      </c>
      <c r="I57" s="123">
        <v>0</v>
      </c>
      <c r="J57" s="123">
        <v>0</v>
      </c>
      <c r="K57" s="123">
        <v>0</v>
      </c>
      <c r="L57" s="123">
        <v>0</v>
      </c>
      <c r="M57" s="184">
        <v>0</v>
      </c>
      <c r="N57" s="185">
        <v>0</v>
      </c>
      <c r="O57" s="85">
        <f>G57</f>
        <v>3500000</v>
      </c>
      <c r="P57" s="68">
        <f t="shared" si="22"/>
        <v>3500000</v>
      </c>
      <c r="Q57" s="69">
        <v>21800000</v>
      </c>
      <c r="R57" s="164">
        <v>24000000</v>
      </c>
    </row>
    <row r="58" spans="1:20" ht="33.75" x14ac:dyDescent="0.2">
      <c r="A58" s="58">
        <v>4212</v>
      </c>
      <c r="B58" s="183" t="s">
        <v>75</v>
      </c>
      <c r="C58" s="60">
        <v>0</v>
      </c>
      <c r="D58" s="60">
        <v>0</v>
      </c>
      <c r="E58" s="60">
        <v>0</v>
      </c>
      <c r="F58" s="82">
        <v>0</v>
      </c>
      <c r="G58" s="121">
        <v>1500000</v>
      </c>
      <c r="H58" s="64">
        <v>0</v>
      </c>
      <c r="I58" s="65">
        <v>0</v>
      </c>
      <c r="J58" s="65">
        <v>0</v>
      </c>
      <c r="K58" s="65">
        <v>0</v>
      </c>
      <c r="L58" s="65">
        <v>0</v>
      </c>
      <c r="M58" s="66">
        <v>0</v>
      </c>
      <c r="N58" s="67">
        <v>0</v>
      </c>
      <c r="O58" s="85">
        <f>G58</f>
        <v>1500000</v>
      </c>
      <c r="P58" s="68">
        <f t="shared" si="22"/>
        <v>1500000</v>
      </c>
      <c r="Q58" s="69">
        <v>7200000</v>
      </c>
      <c r="R58" s="164">
        <v>0</v>
      </c>
    </row>
    <row r="59" spans="1:20" ht="22.5" x14ac:dyDescent="0.2">
      <c r="A59" s="58">
        <v>4212</v>
      </c>
      <c r="B59" s="183" t="s">
        <v>76</v>
      </c>
      <c r="C59" s="60">
        <v>0</v>
      </c>
      <c r="D59" s="60">
        <v>0</v>
      </c>
      <c r="E59" s="60">
        <v>0</v>
      </c>
      <c r="F59" s="82">
        <v>0</v>
      </c>
      <c r="G59" s="121">
        <v>0</v>
      </c>
      <c r="H59" s="64">
        <v>0</v>
      </c>
      <c r="I59" s="65">
        <f>G59*0.57</f>
        <v>0</v>
      </c>
      <c r="J59" s="65">
        <f>G59*0.23</f>
        <v>0</v>
      </c>
      <c r="K59" s="65">
        <f>G59*0.14</f>
        <v>0</v>
      </c>
      <c r="L59" s="65">
        <f>G59*0.06</f>
        <v>0</v>
      </c>
      <c r="M59" s="163">
        <f>G59-I59</f>
        <v>0</v>
      </c>
      <c r="N59" s="67">
        <f>G59-H59-O59</f>
        <v>0</v>
      </c>
      <c r="O59" s="85">
        <v>0</v>
      </c>
      <c r="P59" s="68">
        <f t="shared" si="22"/>
        <v>0</v>
      </c>
      <c r="Q59" s="69"/>
      <c r="R59" s="164"/>
    </row>
    <row r="60" spans="1:20" ht="22.5" x14ac:dyDescent="0.2">
      <c r="A60" s="58">
        <v>5443</v>
      </c>
      <c r="B60" s="183" t="s">
        <v>77</v>
      </c>
      <c r="C60" s="60">
        <v>0</v>
      </c>
      <c r="D60" s="60">
        <v>0</v>
      </c>
      <c r="E60" s="60">
        <v>0</v>
      </c>
      <c r="F60" s="82">
        <v>0</v>
      </c>
      <c r="G60" s="121">
        <v>0</v>
      </c>
      <c r="H60" s="64">
        <v>0</v>
      </c>
      <c r="I60" s="65">
        <v>0</v>
      </c>
      <c r="J60" s="65">
        <v>0</v>
      </c>
      <c r="K60" s="65">
        <v>0</v>
      </c>
      <c r="L60" s="65">
        <v>0</v>
      </c>
      <c r="M60" s="163">
        <v>0</v>
      </c>
      <c r="N60" s="67">
        <v>0</v>
      </c>
      <c r="O60" s="85">
        <f>G60</f>
        <v>0</v>
      </c>
      <c r="P60" s="68">
        <f t="shared" si="22"/>
        <v>0</v>
      </c>
      <c r="Q60" s="186">
        <f>870000-870000</f>
        <v>0</v>
      </c>
      <c r="R60" s="187">
        <v>870000</v>
      </c>
    </row>
    <row r="61" spans="1:20" x14ac:dyDescent="0.2">
      <c r="A61" s="58">
        <v>3423</v>
      </c>
      <c r="B61" s="183" t="s">
        <v>69</v>
      </c>
      <c r="C61" s="60">
        <v>0</v>
      </c>
      <c r="D61" s="60">
        <v>0</v>
      </c>
      <c r="E61" s="60">
        <v>0</v>
      </c>
      <c r="F61" s="82">
        <v>0</v>
      </c>
      <c r="G61" s="121">
        <v>0</v>
      </c>
      <c r="H61" s="64">
        <v>0</v>
      </c>
      <c r="I61" s="65">
        <v>0</v>
      </c>
      <c r="J61" s="65">
        <v>0</v>
      </c>
      <c r="K61" s="65">
        <v>0</v>
      </c>
      <c r="L61" s="65">
        <v>0</v>
      </c>
      <c r="M61" s="163">
        <v>0</v>
      </c>
      <c r="N61" s="67">
        <v>0</v>
      </c>
      <c r="O61" s="85">
        <f>G61</f>
        <v>0</v>
      </c>
      <c r="P61" s="68">
        <f t="shared" si="22"/>
        <v>0</v>
      </c>
      <c r="Q61" s="186">
        <v>114200</v>
      </c>
      <c r="R61" s="187">
        <v>113850</v>
      </c>
    </row>
    <row r="62" spans="1:20" ht="22.5" x14ac:dyDescent="0.2">
      <c r="A62" s="58">
        <v>4263</v>
      </c>
      <c r="B62" s="183" t="s">
        <v>78</v>
      </c>
      <c r="C62" s="60">
        <v>0</v>
      </c>
      <c r="D62" s="60">
        <v>24375</v>
      </c>
      <c r="E62" s="60">
        <v>430799.76</v>
      </c>
      <c r="F62" s="82">
        <v>8000</v>
      </c>
      <c r="G62" s="121">
        <v>0</v>
      </c>
      <c r="H62" s="124">
        <v>0</v>
      </c>
      <c r="I62" s="123">
        <f>N62*0.57</f>
        <v>0</v>
      </c>
      <c r="J62" s="123">
        <f>N62*0.23</f>
        <v>0</v>
      </c>
      <c r="K62" s="123">
        <f>N62*0.14</f>
        <v>0</v>
      </c>
      <c r="L62" s="123">
        <f>N62*0.06</f>
        <v>0</v>
      </c>
      <c r="M62" s="184">
        <f>J62+K62+L62</f>
        <v>0</v>
      </c>
      <c r="N62" s="185">
        <f>G62-H62-O62</f>
        <v>0</v>
      </c>
      <c r="O62" s="85">
        <f>G62</f>
        <v>0</v>
      </c>
      <c r="P62" s="68">
        <f t="shared" si="22"/>
        <v>-8000</v>
      </c>
      <c r="Q62" s="69">
        <v>0</v>
      </c>
      <c r="R62" s="164">
        <v>0</v>
      </c>
    </row>
    <row r="63" spans="1:20" x14ac:dyDescent="0.2">
      <c r="A63" s="188">
        <v>4</v>
      </c>
      <c r="B63" s="189" t="s">
        <v>79</v>
      </c>
      <c r="C63" s="172">
        <f>C57+C58+C59+C60+C61+C62</f>
        <v>0</v>
      </c>
      <c r="D63" s="172">
        <f>D57+D58+D59+D60+D61+D62</f>
        <v>24375</v>
      </c>
      <c r="E63" s="172">
        <f>E57+E58+E59+E60+E61+E62</f>
        <v>430799.76</v>
      </c>
      <c r="F63" s="173">
        <f>F57+F58+F59+F60+F61+F62</f>
        <v>8000</v>
      </c>
      <c r="G63" s="174">
        <f t="shared" ref="G63:P63" si="24">G57+G58+G59+G60+G61+G62</f>
        <v>5000000</v>
      </c>
      <c r="H63" s="175">
        <f t="shared" si="24"/>
        <v>0</v>
      </c>
      <c r="I63" s="176">
        <f t="shared" si="24"/>
        <v>0</v>
      </c>
      <c r="J63" s="176">
        <f t="shared" si="24"/>
        <v>0</v>
      </c>
      <c r="K63" s="176">
        <f t="shared" si="24"/>
        <v>0</v>
      </c>
      <c r="L63" s="176">
        <f t="shared" si="24"/>
        <v>0</v>
      </c>
      <c r="M63" s="190">
        <f t="shared" si="24"/>
        <v>0</v>
      </c>
      <c r="N63" s="178">
        <f t="shared" si="24"/>
        <v>0</v>
      </c>
      <c r="O63" s="179">
        <f t="shared" si="24"/>
        <v>5000000</v>
      </c>
      <c r="P63" s="191">
        <f t="shared" si="24"/>
        <v>4992000</v>
      </c>
      <c r="Q63" s="182">
        <f>Q57+Q58+Q60+Q61+Q62</f>
        <v>29114200</v>
      </c>
      <c r="R63" s="181">
        <f>R57+R58+R60+R61+R62</f>
        <v>24983850</v>
      </c>
    </row>
    <row r="64" spans="1:20" ht="12" thickBot="1" x14ac:dyDescent="0.25">
      <c r="A64" s="192" t="s">
        <v>72</v>
      </c>
      <c r="B64" s="193" t="s">
        <v>80</v>
      </c>
      <c r="C64" s="194">
        <f>C56+C63</f>
        <v>1497761.98</v>
      </c>
      <c r="D64" s="194">
        <f>D56+D63</f>
        <v>351165.9</v>
      </c>
      <c r="E64" s="194">
        <f>E56+E63</f>
        <v>692267.66999999993</v>
      </c>
      <c r="F64" s="195">
        <f>F56+F63</f>
        <v>365500</v>
      </c>
      <c r="G64" s="196">
        <f>G56+G63</f>
        <v>5361000</v>
      </c>
      <c r="H64" s="197">
        <v>0</v>
      </c>
      <c r="I64" s="198">
        <f t="shared" ref="I64:R64" si="25">I56+I63</f>
        <v>205770</v>
      </c>
      <c r="J64" s="198">
        <f t="shared" si="25"/>
        <v>83030</v>
      </c>
      <c r="K64" s="198">
        <f t="shared" si="25"/>
        <v>50540</v>
      </c>
      <c r="L64" s="198">
        <f t="shared" si="25"/>
        <v>21660</v>
      </c>
      <c r="M64" s="199">
        <f t="shared" si="25"/>
        <v>155230</v>
      </c>
      <c r="N64" s="200">
        <f t="shared" si="25"/>
        <v>361000</v>
      </c>
      <c r="O64" s="201">
        <f t="shared" si="25"/>
        <v>5000000</v>
      </c>
      <c r="P64" s="202">
        <f t="shared" si="25"/>
        <v>4995500</v>
      </c>
      <c r="Q64" s="203">
        <f>Q56+Q63</f>
        <v>29504200</v>
      </c>
      <c r="R64" s="204">
        <f t="shared" si="25"/>
        <v>27158850</v>
      </c>
    </row>
    <row r="65" spans="1:18" ht="14.25" customHeight="1" thickBot="1" x14ac:dyDescent="0.25">
      <c r="A65" s="205"/>
      <c r="B65" s="137" t="s">
        <v>81</v>
      </c>
      <c r="C65" s="206">
        <f>C45+C64</f>
        <v>9323435.5999999996</v>
      </c>
      <c r="D65" s="206">
        <f>D45+D64</f>
        <v>8266027.6800000006</v>
      </c>
      <c r="E65" s="206">
        <f>E45+E64</f>
        <v>7895667.3799999999</v>
      </c>
      <c r="F65" s="207">
        <f>F45+F64</f>
        <v>8155200</v>
      </c>
      <c r="G65" s="208">
        <f>G45+G64</f>
        <v>14359000</v>
      </c>
      <c r="H65" s="141">
        <f>H45+H56+H57</f>
        <v>4212501</v>
      </c>
      <c r="I65" s="142">
        <f t="shared" ref="I65:R65" si="26">I45+I64</f>
        <v>2933504.4299999997</v>
      </c>
      <c r="J65" s="142">
        <f t="shared" si="26"/>
        <v>1183694.77</v>
      </c>
      <c r="K65" s="142">
        <f t="shared" si="26"/>
        <v>720509.8600000001</v>
      </c>
      <c r="L65" s="142">
        <f t="shared" si="26"/>
        <v>308789.94</v>
      </c>
      <c r="M65" s="209">
        <f t="shared" si="26"/>
        <v>2212994.5700000003</v>
      </c>
      <c r="N65" s="144">
        <f t="shared" si="26"/>
        <v>5146499</v>
      </c>
      <c r="O65" s="145">
        <f t="shared" si="26"/>
        <v>5000000</v>
      </c>
      <c r="P65" s="146">
        <f t="shared" si="26"/>
        <v>6203800</v>
      </c>
      <c r="Q65" s="147">
        <f>Q45+Q64</f>
        <v>38805450</v>
      </c>
      <c r="R65" s="210">
        <f t="shared" si="26"/>
        <v>36753850</v>
      </c>
    </row>
    <row r="66" spans="1:18" ht="12.2" customHeight="1" thickBot="1" x14ac:dyDescent="0.25">
      <c r="A66" s="211">
        <v>9221</v>
      </c>
      <c r="B66" s="212" t="s">
        <v>82</v>
      </c>
      <c r="C66" s="213">
        <v>11328</v>
      </c>
      <c r="D66" s="214">
        <v>35429</v>
      </c>
      <c r="E66" s="213">
        <v>0</v>
      </c>
      <c r="F66" s="215">
        <v>22068</v>
      </c>
      <c r="G66" s="216">
        <v>0</v>
      </c>
      <c r="H66" s="217">
        <v>0</v>
      </c>
      <c r="I66" s="218">
        <v>0</v>
      </c>
      <c r="J66" s="218">
        <v>0</v>
      </c>
      <c r="K66" s="218">
        <v>0</v>
      </c>
      <c r="L66" s="218">
        <v>0</v>
      </c>
      <c r="M66" s="219">
        <f>J66+K66+L66</f>
        <v>0</v>
      </c>
      <c r="N66" s="220">
        <v>0</v>
      </c>
      <c r="O66" s="221">
        <v>0</v>
      </c>
      <c r="P66" s="222">
        <v>0</v>
      </c>
      <c r="Q66" s="223">
        <f>H66-G66</f>
        <v>0</v>
      </c>
      <c r="R66" s="224">
        <f>I66-H66</f>
        <v>0</v>
      </c>
    </row>
    <row r="67" spans="1:18" ht="14.25" customHeight="1" thickBot="1" x14ac:dyDescent="0.25">
      <c r="A67" s="205"/>
      <c r="B67" s="137" t="s">
        <v>81</v>
      </c>
      <c r="C67" s="138">
        <f t="shared" ref="C67:R67" si="27">C65+C66</f>
        <v>9334763.5999999996</v>
      </c>
      <c r="D67" s="138">
        <f t="shared" si="27"/>
        <v>8301456.6800000006</v>
      </c>
      <c r="E67" s="138">
        <f t="shared" si="27"/>
        <v>7895667.3799999999</v>
      </c>
      <c r="F67" s="139">
        <f t="shared" si="27"/>
        <v>8177268</v>
      </c>
      <c r="G67" s="225">
        <f t="shared" si="27"/>
        <v>14359000</v>
      </c>
      <c r="H67" s="226">
        <f t="shared" si="27"/>
        <v>4212501</v>
      </c>
      <c r="I67" s="142">
        <f t="shared" si="27"/>
        <v>2933504.4299999997</v>
      </c>
      <c r="J67" s="142">
        <f t="shared" si="27"/>
        <v>1183694.77</v>
      </c>
      <c r="K67" s="142">
        <f t="shared" si="27"/>
        <v>720509.8600000001</v>
      </c>
      <c r="L67" s="142">
        <f t="shared" si="27"/>
        <v>308789.94</v>
      </c>
      <c r="M67" s="227">
        <f>M65+M66+1</f>
        <v>2212995.5700000003</v>
      </c>
      <c r="N67" s="228">
        <f t="shared" si="27"/>
        <v>5146499</v>
      </c>
      <c r="O67" s="229">
        <f t="shared" si="27"/>
        <v>5000000</v>
      </c>
      <c r="P67" s="230">
        <f t="shared" si="27"/>
        <v>6203800</v>
      </c>
      <c r="Q67" s="147">
        <f>Q65+Q66</f>
        <v>38805450</v>
      </c>
      <c r="R67" s="210">
        <f t="shared" si="27"/>
        <v>36753850</v>
      </c>
    </row>
    <row r="68" spans="1:18" x14ac:dyDescent="0.2">
      <c r="C68" s="12"/>
      <c r="E68" s="3" t="s">
        <v>83</v>
      </c>
      <c r="G68" s="12"/>
      <c r="H68" s="3"/>
      <c r="I68" s="3"/>
      <c r="J68" s="6"/>
      <c r="K68" s="6"/>
      <c r="L68" s="6"/>
      <c r="P68" s="2"/>
      <c r="Q68" s="231"/>
      <c r="R68" s="231"/>
    </row>
    <row r="69" spans="1:18" x14ac:dyDescent="0.2">
      <c r="C69" s="232"/>
      <c r="G69" s="12"/>
      <c r="H69" s="3"/>
      <c r="I69" s="3"/>
      <c r="J69" s="6"/>
      <c r="K69" s="6"/>
      <c r="L69" s="6"/>
    </row>
    <row r="70" spans="1:18" x14ac:dyDescent="0.2">
      <c r="C70" s="3"/>
      <c r="G70" s="233"/>
      <c r="H70" s="234"/>
      <c r="I70" s="235"/>
      <c r="J70" s="6"/>
      <c r="K70" s="6"/>
      <c r="L70" s="6"/>
    </row>
    <row r="71" spans="1:18" x14ac:dyDescent="0.2">
      <c r="B71" s="236" t="s">
        <v>84</v>
      </c>
      <c r="C71" s="3"/>
      <c r="H71" s="235" t="s">
        <v>85</v>
      </c>
      <c r="I71" s="235"/>
      <c r="K71" s="2" t="s">
        <v>86</v>
      </c>
      <c r="L71" s="2" t="s">
        <v>87</v>
      </c>
      <c r="N71" s="237" t="s">
        <v>88</v>
      </c>
      <c r="P71" s="2" t="s">
        <v>89</v>
      </c>
    </row>
    <row r="72" spans="1:18" x14ac:dyDescent="0.2">
      <c r="B72" s="1" t="s">
        <v>90</v>
      </c>
      <c r="C72" s="3"/>
      <c r="D72" s="234"/>
      <c r="G72" s="5"/>
      <c r="H72" s="6">
        <f>H67*0.57</f>
        <v>2401125.5699999998</v>
      </c>
      <c r="I72" s="2"/>
      <c r="K72" s="2">
        <f>I45</f>
        <v>2727734.4299999997</v>
      </c>
      <c r="L72" s="2">
        <f>I64</f>
        <v>205770</v>
      </c>
      <c r="M72" s="7"/>
      <c r="N72" s="7">
        <f>K72+L72</f>
        <v>2933504.4299999997</v>
      </c>
      <c r="P72" s="2">
        <f>H72+N72</f>
        <v>5334630</v>
      </c>
    </row>
    <row r="73" spans="1:18" x14ac:dyDescent="0.2">
      <c r="B73" s="1" t="s">
        <v>91</v>
      </c>
      <c r="C73" s="5"/>
      <c r="D73" s="234"/>
      <c r="G73" s="5"/>
      <c r="H73" s="6">
        <f>H67*0.23</f>
        <v>968875.2300000001</v>
      </c>
      <c r="I73" s="2"/>
      <c r="K73" s="2">
        <f>J45</f>
        <v>1100664.77</v>
      </c>
      <c r="L73" s="2">
        <f>J64</f>
        <v>83030</v>
      </c>
      <c r="M73" s="7"/>
      <c r="N73" s="7">
        <f>K73+L73</f>
        <v>1183694.77</v>
      </c>
      <c r="P73" s="2">
        <f>H73+N73</f>
        <v>2152570</v>
      </c>
    </row>
    <row r="74" spans="1:18" x14ac:dyDescent="0.2">
      <c r="B74" s="1" t="s">
        <v>92</v>
      </c>
      <c r="C74" s="5"/>
      <c r="D74" s="234"/>
      <c r="G74" s="5"/>
      <c r="H74" s="6">
        <f>H67*0.14</f>
        <v>589750.14</v>
      </c>
      <c r="I74" s="2"/>
      <c r="K74" s="2">
        <f>K45</f>
        <v>669969.8600000001</v>
      </c>
      <c r="L74" s="2">
        <f>K64</f>
        <v>50540</v>
      </c>
      <c r="M74" s="7"/>
      <c r="N74" s="7">
        <f>K74+L74</f>
        <v>720509.8600000001</v>
      </c>
      <c r="P74" s="2">
        <f>H74+N74</f>
        <v>1310260</v>
      </c>
    </row>
    <row r="75" spans="1:18" x14ac:dyDescent="0.2">
      <c r="B75" s="1" t="s">
        <v>93</v>
      </c>
      <c r="C75" s="5"/>
      <c r="D75" s="234"/>
      <c r="G75" s="5"/>
      <c r="H75" s="6">
        <f>H67*0.06</f>
        <v>252750.06</v>
      </c>
      <c r="I75" s="2"/>
      <c r="K75" s="2">
        <f>L45</f>
        <v>287129.94</v>
      </c>
      <c r="L75" s="2">
        <f>L64</f>
        <v>21660</v>
      </c>
      <c r="M75" s="7"/>
      <c r="N75" s="7">
        <f>K75+L75</f>
        <v>308789.94</v>
      </c>
      <c r="P75" s="2">
        <f>H75+N75</f>
        <v>561540</v>
      </c>
    </row>
    <row r="76" spans="1:18" x14ac:dyDescent="0.2">
      <c r="B76" s="238" t="s">
        <v>94</v>
      </c>
      <c r="C76" s="5"/>
      <c r="D76" s="239"/>
      <c r="E76" s="240"/>
      <c r="F76" s="231"/>
      <c r="G76" s="241"/>
      <c r="H76" s="242">
        <f>SUM(H72:H75)</f>
        <v>4212501</v>
      </c>
      <c r="I76" s="231"/>
      <c r="J76" s="231"/>
      <c r="K76" s="231">
        <f>SUM(K72:K75)</f>
        <v>4785499</v>
      </c>
      <c r="L76" s="231">
        <f>SUM(L72:L75)</f>
        <v>361000</v>
      </c>
      <c r="M76" s="243"/>
      <c r="N76" s="243">
        <f>SUM(N72:N75)</f>
        <v>5146499</v>
      </c>
      <c r="P76" s="2">
        <f>P72+P73+P74+P75</f>
        <v>9359000</v>
      </c>
    </row>
    <row r="77" spans="1:18" x14ac:dyDescent="0.2">
      <c r="B77" s="1" t="s">
        <v>95</v>
      </c>
      <c r="C77" s="241"/>
      <c r="D77" s="234"/>
      <c r="G77" s="5"/>
      <c r="H77" s="6">
        <f>H73+H74+H75</f>
        <v>1811375.4300000002</v>
      </c>
      <c r="I77" s="2"/>
      <c r="K77" s="2">
        <f>K76-K72</f>
        <v>2057764.5700000003</v>
      </c>
      <c r="L77" s="2">
        <f>L76-L72</f>
        <v>155230</v>
      </c>
      <c r="M77" s="7"/>
      <c r="N77" s="7">
        <f>N76-N72+1</f>
        <v>2212995.5700000003</v>
      </c>
      <c r="P77" s="7">
        <f>P73+P74+P75</f>
        <v>4024370</v>
      </c>
      <c r="Q77" s="244" t="s">
        <v>96</v>
      </c>
    </row>
    <row r="78" spans="1:18" x14ac:dyDescent="0.2">
      <c r="C78" s="5"/>
      <c r="P78" s="2">
        <f>O67</f>
        <v>5000000</v>
      </c>
      <c r="Q78" s="1" t="s">
        <v>97</v>
      </c>
    </row>
    <row r="79" spans="1:18" x14ac:dyDescent="0.2">
      <c r="B79" s="245" t="s">
        <v>98</v>
      </c>
      <c r="C79" s="245"/>
      <c r="D79" s="246"/>
      <c r="E79" s="246"/>
      <c r="F79" s="247"/>
      <c r="P79" s="243">
        <f>P76+P78</f>
        <v>14359000</v>
      </c>
    </row>
    <row r="80" spans="1:18" x14ac:dyDescent="0.2">
      <c r="B80" s="248" t="s">
        <v>99</v>
      </c>
      <c r="C80" s="248" t="s">
        <v>100</v>
      </c>
      <c r="D80" s="249">
        <v>3000</v>
      </c>
      <c r="E80" s="246"/>
      <c r="F80" s="247"/>
    </row>
    <row r="81" spans="2:16" x14ac:dyDescent="0.2">
      <c r="B81" s="248" t="s">
        <v>101</v>
      </c>
      <c r="C81" s="248"/>
      <c r="D81" s="249">
        <v>5000</v>
      </c>
      <c r="E81" s="246"/>
      <c r="F81" s="247"/>
    </row>
    <row r="82" spans="2:16" x14ac:dyDescent="0.2">
      <c r="B82" s="248"/>
      <c r="C82" s="248"/>
      <c r="D82" s="246">
        <f>SUM(D80:D81)</f>
        <v>8000</v>
      </c>
      <c r="E82" s="246"/>
      <c r="F82" s="247"/>
    </row>
    <row r="83" spans="2:16" x14ac:dyDescent="0.2">
      <c r="B83" s="248"/>
      <c r="C83" s="248"/>
      <c r="D83" s="246"/>
      <c r="E83" s="246"/>
      <c r="F83" s="247"/>
    </row>
    <row r="84" spans="2:16" x14ac:dyDescent="0.2">
      <c r="B84" s="250" t="s">
        <v>102</v>
      </c>
      <c r="C84" s="248"/>
      <c r="D84" s="246"/>
      <c r="E84" s="246"/>
      <c r="F84" s="247"/>
    </row>
    <row r="85" spans="2:16" x14ac:dyDescent="0.2">
      <c r="B85" s="248" t="s">
        <v>103</v>
      </c>
      <c r="C85" s="248" t="s">
        <v>104</v>
      </c>
      <c r="D85" s="249">
        <v>12000</v>
      </c>
      <c r="E85" s="246"/>
      <c r="F85" s="247"/>
    </row>
    <row r="86" spans="2:16" x14ac:dyDescent="0.2">
      <c r="B86" s="248"/>
      <c r="C86" s="248"/>
      <c r="D86" s="246">
        <f>SUM(D85:D85)</f>
        <v>12000</v>
      </c>
      <c r="E86" s="246"/>
      <c r="F86" s="247"/>
    </row>
    <row r="87" spans="2:16" x14ac:dyDescent="0.2">
      <c r="B87" s="245" t="s">
        <v>105</v>
      </c>
      <c r="C87" s="245"/>
      <c r="D87" s="251"/>
      <c r="E87" s="246"/>
      <c r="F87" s="247"/>
    </row>
    <row r="88" spans="2:16" ht="22.5" x14ac:dyDescent="0.2">
      <c r="B88" s="252" t="s">
        <v>106</v>
      </c>
      <c r="C88" s="252" t="s">
        <v>100</v>
      </c>
      <c r="D88" s="253">
        <v>15000</v>
      </c>
      <c r="E88" s="249"/>
      <c r="F88" s="254" t="s">
        <v>44</v>
      </c>
      <c r="G88" s="255"/>
      <c r="N88" s="1"/>
      <c r="O88" s="1"/>
      <c r="P88" s="1"/>
    </row>
    <row r="89" spans="2:16" x14ac:dyDescent="0.2">
      <c r="B89" s="252" t="s">
        <v>107</v>
      </c>
      <c r="C89" s="252" t="s">
        <v>108</v>
      </c>
      <c r="D89" s="253">
        <v>3500</v>
      </c>
      <c r="E89" s="249"/>
      <c r="F89" s="256" t="s">
        <v>109</v>
      </c>
      <c r="H89" s="2" t="s">
        <v>110</v>
      </c>
      <c r="I89" s="2">
        <v>14000</v>
      </c>
      <c r="N89" s="1"/>
      <c r="O89" s="1"/>
      <c r="P89" s="1"/>
    </row>
    <row r="90" spans="2:16" x14ac:dyDescent="0.2">
      <c r="B90" s="252" t="s">
        <v>111</v>
      </c>
      <c r="C90" s="252" t="s">
        <v>112</v>
      </c>
      <c r="D90" s="253">
        <v>10000</v>
      </c>
      <c r="E90" s="249"/>
      <c r="F90" s="256" t="s">
        <v>113</v>
      </c>
      <c r="H90" s="2"/>
      <c r="I90" s="2">
        <v>26000</v>
      </c>
      <c r="N90" s="1"/>
      <c r="O90" s="1"/>
      <c r="P90" s="1"/>
    </row>
    <row r="91" spans="2:16" x14ac:dyDescent="0.2">
      <c r="B91" s="252" t="s">
        <v>114</v>
      </c>
      <c r="C91" s="252" t="s">
        <v>112</v>
      </c>
      <c r="D91" s="253">
        <v>10000</v>
      </c>
      <c r="E91" s="249"/>
      <c r="F91" s="256" t="s">
        <v>115</v>
      </c>
      <c r="H91" s="2" t="s">
        <v>116</v>
      </c>
      <c r="I91" s="2">
        <v>20000</v>
      </c>
      <c r="N91" s="1"/>
      <c r="O91" s="1"/>
      <c r="P91" s="1"/>
    </row>
    <row r="92" spans="2:16" x14ac:dyDescent="0.2">
      <c r="B92" s="252" t="s">
        <v>117</v>
      </c>
      <c r="C92" s="252" t="s">
        <v>118</v>
      </c>
      <c r="D92" s="253">
        <v>4000</v>
      </c>
      <c r="E92" s="249"/>
      <c r="F92" s="256" t="s">
        <v>119</v>
      </c>
      <c r="H92" s="2" t="s">
        <v>112</v>
      </c>
      <c r="I92" s="2">
        <v>24000</v>
      </c>
      <c r="N92" s="1"/>
      <c r="O92" s="1"/>
      <c r="P92" s="1"/>
    </row>
    <row r="93" spans="2:16" x14ac:dyDescent="0.2">
      <c r="B93" s="257" t="s">
        <v>120</v>
      </c>
      <c r="C93" s="256" t="s">
        <v>121</v>
      </c>
      <c r="D93" s="249">
        <v>20000</v>
      </c>
      <c r="E93" s="249"/>
      <c r="F93" s="256" t="s">
        <v>122</v>
      </c>
      <c r="H93" s="2" t="s">
        <v>112</v>
      </c>
      <c r="I93" s="2">
        <v>66000</v>
      </c>
      <c r="N93" s="1"/>
      <c r="O93" s="1"/>
      <c r="P93" s="1"/>
    </row>
    <row r="94" spans="2:16" x14ac:dyDescent="0.2">
      <c r="B94" s="257" t="s">
        <v>123</v>
      </c>
      <c r="C94" s="256" t="s">
        <v>112</v>
      </c>
      <c r="D94" s="249">
        <v>15000</v>
      </c>
      <c r="E94" s="249"/>
      <c r="F94" s="256" t="s">
        <v>124</v>
      </c>
      <c r="H94" s="2" t="s">
        <v>112</v>
      </c>
      <c r="I94" s="2">
        <v>18000</v>
      </c>
    </row>
    <row r="95" spans="2:16" x14ac:dyDescent="0.2">
      <c r="B95" s="258" t="s">
        <v>125</v>
      </c>
      <c r="C95" s="258" t="s">
        <v>126</v>
      </c>
      <c r="D95" s="249">
        <v>0</v>
      </c>
      <c r="E95" s="249"/>
      <c r="F95" s="256" t="s">
        <v>127</v>
      </c>
      <c r="H95" s="2" t="s">
        <v>112</v>
      </c>
      <c r="I95" s="2">
        <v>9000</v>
      </c>
    </row>
    <row r="96" spans="2:16" x14ac:dyDescent="0.2">
      <c r="B96" s="258" t="s">
        <v>128</v>
      </c>
      <c r="C96" s="258" t="s">
        <v>108</v>
      </c>
      <c r="D96" s="249">
        <v>2500</v>
      </c>
      <c r="E96" s="249"/>
      <c r="F96" s="256" t="s">
        <v>129</v>
      </c>
      <c r="H96" s="2" t="s">
        <v>112</v>
      </c>
      <c r="I96" s="2">
        <v>3000</v>
      </c>
    </row>
    <row r="97" spans="2:15" x14ac:dyDescent="0.2">
      <c r="B97" s="258" t="s">
        <v>130</v>
      </c>
      <c r="C97" s="258" t="s">
        <v>104</v>
      </c>
      <c r="D97" s="249">
        <v>2000</v>
      </c>
      <c r="E97" s="249"/>
      <c r="F97" s="256" t="s">
        <v>131</v>
      </c>
      <c r="H97" s="2"/>
      <c r="I97" s="2">
        <v>6000</v>
      </c>
    </row>
    <row r="98" spans="2:15" x14ac:dyDescent="0.2">
      <c r="B98" s="258" t="s">
        <v>132</v>
      </c>
      <c r="C98" s="258" t="s">
        <v>126</v>
      </c>
      <c r="D98" s="249">
        <v>15000</v>
      </c>
      <c r="E98" s="249"/>
      <c r="F98" s="256" t="s">
        <v>133</v>
      </c>
      <c r="H98" s="2" t="s">
        <v>134</v>
      </c>
      <c r="I98" s="2">
        <v>14000</v>
      </c>
    </row>
    <row r="99" spans="2:15" x14ac:dyDescent="0.2">
      <c r="B99" s="258" t="s">
        <v>135</v>
      </c>
      <c r="C99" s="258" t="s">
        <v>126</v>
      </c>
      <c r="D99" s="249">
        <v>7000</v>
      </c>
      <c r="E99" s="249"/>
      <c r="F99" s="256" t="s">
        <v>136</v>
      </c>
      <c r="H99" s="2" t="s">
        <v>116</v>
      </c>
      <c r="I99" s="2">
        <v>84000</v>
      </c>
    </row>
    <row r="100" spans="2:15" x14ac:dyDescent="0.2">
      <c r="B100" s="258" t="s">
        <v>137</v>
      </c>
      <c r="C100" s="258"/>
      <c r="D100" s="249">
        <v>2000</v>
      </c>
      <c r="E100" s="249"/>
      <c r="F100" s="256"/>
      <c r="I100" s="231">
        <f>SUM(I89:I99)</f>
        <v>284000</v>
      </c>
    </row>
    <row r="101" spans="2:15" x14ac:dyDescent="0.2">
      <c r="B101" s="259"/>
      <c r="C101" s="259"/>
      <c r="D101" s="246">
        <f>SUM(D88:D100)</f>
        <v>106000</v>
      </c>
      <c r="E101" s="246"/>
      <c r="F101" s="247"/>
    </row>
    <row r="102" spans="2:15" x14ac:dyDescent="0.2">
      <c r="B102" s="259"/>
      <c r="C102" s="259"/>
      <c r="D102" s="246"/>
      <c r="E102" s="246"/>
      <c r="F102" s="247"/>
    </row>
    <row r="103" spans="2:15" x14ac:dyDescent="0.2">
      <c r="B103" s="260" t="s">
        <v>138</v>
      </c>
      <c r="C103" s="259"/>
      <c r="D103" s="246">
        <v>20000</v>
      </c>
      <c r="E103" s="246"/>
      <c r="F103" s="247"/>
    </row>
    <row r="104" spans="2:15" x14ac:dyDescent="0.2">
      <c r="C104" s="261"/>
      <c r="D104" s="262"/>
    </row>
    <row r="105" spans="2:15" ht="9.75" customHeight="1" x14ac:dyDescent="0.2">
      <c r="B105" s="238" t="s">
        <v>139</v>
      </c>
      <c r="C105" s="261"/>
      <c r="D105" s="262">
        <f>D82+D86+D101+D103</f>
        <v>146000</v>
      </c>
    </row>
    <row r="106" spans="2:15" ht="12" x14ac:dyDescent="0.2">
      <c r="B106" s="263"/>
      <c r="C106" s="264"/>
      <c r="G106" s="265"/>
      <c r="H106" s="266"/>
      <c r="L106" s="263"/>
      <c r="M106" s="3"/>
      <c r="N106" s="3"/>
      <c r="O106" s="3"/>
    </row>
    <row r="107" spans="2:15" ht="4.5" customHeight="1" x14ac:dyDescent="0.2">
      <c r="B107" s="267"/>
      <c r="C107" s="268"/>
      <c r="D107" s="232"/>
      <c r="E107" s="232"/>
      <c r="G107" s="265"/>
      <c r="L107" s="1"/>
      <c r="M107" s="3"/>
      <c r="N107" s="3"/>
      <c r="O107" s="240"/>
    </row>
    <row r="108" spans="2:15" hidden="1" x14ac:dyDescent="0.2">
      <c r="C108" s="3"/>
    </row>
    <row r="109" spans="2:15" hidden="1" x14ac:dyDescent="0.2">
      <c r="C109" s="240"/>
      <c r="E109" s="262"/>
    </row>
    <row r="110" spans="2:15" hidden="1" x14ac:dyDescent="0.2">
      <c r="C110" s="240"/>
    </row>
    <row r="111" spans="2:15" hidden="1" x14ac:dyDescent="0.2">
      <c r="C111" s="3"/>
    </row>
    <row r="112" spans="2:15" hidden="1" x14ac:dyDescent="0.2">
      <c r="B112" s="13"/>
      <c r="C112" s="240"/>
    </row>
    <row r="113" spans="2:18" x14ac:dyDescent="0.2">
      <c r="B113" s="255"/>
      <c r="C113" s="269"/>
      <c r="D113" s="269"/>
      <c r="F113" s="233"/>
      <c r="G113" s="5"/>
      <c r="H113" s="6"/>
      <c r="I113" s="2"/>
      <c r="N113" s="7"/>
      <c r="P113" s="1"/>
      <c r="R113" s="2"/>
    </row>
    <row r="114" spans="2:18" ht="7.5" customHeight="1" x14ac:dyDescent="0.2">
      <c r="B114" s="263"/>
      <c r="C114" s="240"/>
      <c r="F114" s="270"/>
      <c r="G114" s="266"/>
      <c r="H114" s="6"/>
      <c r="I114" s="2"/>
      <c r="L114" s="233"/>
      <c r="N114" s="7"/>
      <c r="P114" s="1"/>
      <c r="R114" s="2"/>
    </row>
    <row r="115" spans="2:18" ht="12" hidden="1" x14ac:dyDescent="0.2">
      <c r="B115" s="263"/>
      <c r="C115" s="240"/>
      <c r="D115" s="262"/>
      <c r="E115" s="271"/>
      <c r="F115" s="270"/>
      <c r="G115" s="266"/>
      <c r="H115" s="6"/>
      <c r="I115" s="2"/>
      <c r="L115" s="233"/>
      <c r="N115" s="7"/>
      <c r="P115" s="1"/>
      <c r="R115" s="2"/>
    </row>
    <row r="116" spans="2:18" ht="12" hidden="1" x14ac:dyDescent="0.2">
      <c r="B116" s="263"/>
      <c r="C116" s="264"/>
      <c r="F116" s="270"/>
      <c r="G116" s="266"/>
      <c r="H116" s="6"/>
      <c r="I116" s="2"/>
      <c r="L116" s="233"/>
      <c r="N116" s="7"/>
      <c r="P116" s="1"/>
      <c r="R116" s="2"/>
    </row>
    <row r="117" spans="2:18" ht="12" hidden="1" x14ac:dyDescent="0.2">
      <c r="B117" s="263"/>
      <c r="C117" s="264"/>
      <c r="F117" s="270"/>
      <c r="G117" s="266"/>
      <c r="H117" s="6"/>
      <c r="I117" s="2"/>
      <c r="L117" s="233"/>
      <c r="N117" s="7"/>
      <c r="P117" s="1"/>
      <c r="R117" s="2"/>
    </row>
    <row r="118" spans="2:18" ht="12" hidden="1" x14ac:dyDescent="0.2">
      <c r="B118" s="272"/>
      <c r="C118" s="273"/>
      <c r="D118" s="273"/>
      <c r="E118" s="273"/>
      <c r="F118" s="274"/>
      <c r="G118" s="266"/>
      <c r="H118" s="6"/>
      <c r="I118" s="2"/>
      <c r="N118" s="7"/>
      <c r="P118" s="1"/>
      <c r="R118" s="2"/>
    </row>
    <row r="119" spans="2:18" hidden="1" x14ac:dyDescent="0.2">
      <c r="C119" s="3"/>
      <c r="E119" s="240"/>
      <c r="G119" s="2"/>
      <c r="H119" s="6"/>
      <c r="I119" s="2"/>
      <c r="N119" s="7"/>
      <c r="P119" s="1"/>
      <c r="R119" s="6"/>
    </row>
    <row r="120" spans="2:18" hidden="1" x14ac:dyDescent="0.2">
      <c r="C120" s="3"/>
      <c r="F120" s="233"/>
      <c r="G120" s="5"/>
      <c r="H120" s="6"/>
      <c r="I120" s="2"/>
      <c r="N120" s="7"/>
      <c r="P120" s="1"/>
      <c r="R120" s="2"/>
    </row>
    <row r="121" spans="2:18" hidden="1" x14ac:dyDescent="0.2">
      <c r="B121" s="275"/>
      <c r="C121" s="240"/>
      <c r="E121" s="235"/>
      <c r="F121" s="6"/>
      <c r="G121" s="6"/>
      <c r="H121" s="6"/>
      <c r="J121" s="6"/>
      <c r="N121" s="7"/>
      <c r="P121" s="1"/>
      <c r="R121" s="2"/>
    </row>
    <row r="122" spans="2:18" hidden="1" x14ac:dyDescent="0.2">
      <c r="C122" s="240"/>
      <c r="E122" s="235"/>
      <c r="F122" s="6"/>
      <c r="G122" s="6"/>
      <c r="H122" s="6"/>
      <c r="J122" s="6"/>
      <c r="N122" s="7"/>
      <c r="P122" s="1"/>
      <c r="R122" s="2"/>
    </row>
    <row r="123" spans="2:18" hidden="1" x14ac:dyDescent="0.2">
      <c r="C123" s="3"/>
      <c r="E123" s="235"/>
      <c r="F123" s="6"/>
      <c r="G123" s="6"/>
      <c r="H123" s="6"/>
      <c r="J123" s="6"/>
      <c r="N123" s="7"/>
      <c r="P123" s="1"/>
      <c r="R123" s="2"/>
    </row>
    <row r="124" spans="2:18" hidden="1" x14ac:dyDescent="0.2">
      <c r="C124" s="240"/>
      <c r="E124" s="240"/>
      <c r="F124" s="233"/>
      <c r="G124" s="5"/>
      <c r="H124" s="6"/>
      <c r="I124" s="2"/>
      <c r="L124" s="12"/>
      <c r="M124" s="12"/>
      <c r="N124" s="276"/>
      <c r="P124" s="1"/>
      <c r="R124" s="2"/>
    </row>
    <row r="125" spans="2:18" hidden="1" x14ac:dyDescent="0.2">
      <c r="C125" s="264"/>
      <c r="F125" s="233"/>
      <c r="G125" s="5"/>
      <c r="H125" s="6"/>
      <c r="I125" s="2"/>
      <c r="N125" s="7"/>
      <c r="P125" s="1"/>
      <c r="R125" s="2"/>
    </row>
    <row r="126" spans="2:18" hidden="1" x14ac:dyDescent="0.2">
      <c r="C126" s="3"/>
      <c r="F126" s="233"/>
      <c r="G126" s="5"/>
      <c r="H126" s="6"/>
      <c r="I126" s="2"/>
      <c r="N126" s="7"/>
      <c r="P126" s="1"/>
      <c r="R126" s="2"/>
    </row>
    <row r="127" spans="2:18" hidden="1" x14ac:dyDescent="0.2">
      <c r="C127" s="240"/>
      <c r="F127" s="233"/>
      <c r="G127" s="5"/>
      <c r="H127" s="6"/>
      <c r="I127" s="2"/>
      <c r="L127" s="12"/>
      <c r="N127" s="7"/>
      <c r="P127" s="1"/>
      <c r="R127" s="2"/>
    </row>
    <row r="128" spans="2:18" x14ac:dyDescent="0.2">
      <c r="C128" s="3"/>
      <c r="E128" s="232"/>
      <c r="F128" s="233"/>
      <c r="G128" s="5"/>
      <c r="H128" s="6"/>
      <c r="I128" s="2"/>
      <c r="N128" s="7"/>
      <c r="P128" s="1"/>
      <c r="R128" s="2"/>
    </row>
    <row r="129" spans="3:18" x14ac:dyDescent="0.2">
      <c r="C129" s="264"/>
      <c r="F129" s="233"/>
      <c r="G129" s="5"/>
      <c r="H129" s="6"/>
      <c r="I129" s="2"/>
      <c r="P129" s="1"/>
      <c r="R129" s="2"/>
    </row>
    <row r="130" spans="3:18" x14ac:dyDescent="0.2">
      <c r="C130" s="3"/>
      <c r="F130" s="233"/>
      <c r="G130" s="5"/>
      <c r="H130" s="6"/>
      <c r="I130" s="2"/>
      <c r="N130" s="7"/>
      <c r="P130" s="1"/>
      <c r="R130" s="2"/>
    </row>
    <row r="131" spans="3:18" x14ac:dyDescent="0.2">
      <c r="C131" s="240"/>
      <c r="F131" s="233"/>
      <c r="G131" s="2"/>
      <c r="H131" s="2"/>
      <c r="I131" s="2"/>
      <c r="N131" s="7"/>
      <c r="P131" s="1"/>
      <c r="R131" s="2"/>
    </row>
    <row r="132" spans="3:18" x14ac:dyDescent="0.2">
      <c r="C132" s="3"/>
      <c r="G132" s="2"/>
      <c r="H132" s="2"/>
      <c r="I132" s="2"/>
    </row>
    <row r="133" spans="3:18" x14ac:dyDescent="0.2">
      <c r="C133" s="240"/>
      <c r="G133" s="1"/>
    </row>
    <row r="134" spans="3:18" x14ac:dyDescent="0.2">
      <c r="C134" s="3"/>
    </row>
    <row r="135" spans="3:18" x14ac:dyDescent="0.2">
      <c r="C135" s="3"/>
    </row>
    <row r="136" spans="3:18" x14ac:dyDescent="0.2">
      <c r="C136" s="240"/>
    </row>
    <row r="137" spans="3:18" x14ac:dyDescent="0.2">
      <c r="C137" s="240"/>
    </row>
    <row r="138" spans="3:18" x14ac:dyDescent="0.2">
      <c r="C138" s="3"/>
    </row>
    <row r="139" spans="3:18" x14ac:dyDescent="0.2">
      <c r="C139" s="3"/>
      <c r="G139" s="1"/>
      <c r="H139" s="2"/>
      <c r="I139" s="2"/>
    </row>
    <row r="140" spans="3:18" x14ac:dyDescent="0.2">
      <c r="C140" s="3"/>
      <c r="G140" s="1"/>
      <c r="H140" s="2"/>
      <c r="I140" s="2"/>
    </row>
    <row r="141" spans="3:18" x14ac:dyDescent="0.2">
      <c r="C141" s="3"/>
      <c r="G141" s="1"/>
      <c r="H141" s="2"/>
      <c r="I141" s="2"/>
    </row>
    <row r="142" spans="3:18" x14ac:dyDescent="0.2">
      <c r="C142" s="240"/>
    </row>
    <row r="143" spans="3:18" x14ac:dyDescent="0.2">
      <c r="C143" s="3"/>
    </row>
    <row r="144" spans="3:18" x14ac:dyDescent="0.2">
      <c r="C144" s="240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5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241"/>
    </row>
    <row r="154" spans="3:3" x14ac:dyDescent="0.2">
      <c r="C154" s="5"/>
    </row>
    <row r="160" spans="3:3" x14ac:dyDescent="0.2">
      <c r="C160" s="277"/>
    </row>
    <row r="161" spans="3:3" x14ac:dyDescent="0.2">
      <c r="C161" s="3"/>
    </row>
    <row r="162" spans="3:3" x14ac:dyDescent="0.2">
      <c r="C162" s="261"/>
    </row>
    <row r="163" spans="3:3" x14ac:dyDescent="0.2">
      <c r="C163" s="278"/>
    </row>
    <row r="164" spans="3:3" x14ac:dyDescent="0.2">
      <c r="C164" s="261"/>
    </row>
    <row r="165" spans="3:3" x14ac:dyDescent="0.2">
      <c r="C165" s="261"/>
    </row>
    <row r="166" spans="3:3" x14ac:dyDescent="0.2">
      <c r="C166" s="261"/>
    </row>
    <row r="167" spans="3:3" x14ac:dyDescent="0.2">
      <c r="C167" s="261"/>
    </row>
    <row r="168" spans="3:3" x14ac:dyDescent="0.2">
      <c r="C168" s="261"/>
    </row>
    <row r="169" spans="3:3" x14ac:dyDescent="0.2">
      <c r="C169" s="278"/>
    </row>
    <row r="170" spans="3:3" x14ac:dyDescent="0.2">
      <c r="C170" s="278"/>
    </row>
    <row r="171" spans="3:3" x14ac:dyDescent="0.2">
      <c r="C171" s="279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240"/>
    </row>
  </sheetData>
  <mergeCells count="4">
    <mergeCell ref="E5:Q5"/>
    <mergeCell ref="G7:P7"/>
    <mergeCell ref="B79:C79"/>
    <mergeCell ref="B87:C87"/>
  </mergeCells>
  <pageMargins left="0.78740157480314965" right="0" top="0" bottom="0" header="0" footer="0"/>
  <pageSetup paperSize="9" scale="7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dcterms:created xsi:type="dcterms:W3CDTF">2021-12-28T11:34:08Z</dcterms:created>
  <dcterms:modified xsi:type="dcterms:W3CDTF">2021-12-28T11:34:37Z</dcterms:modified>
</cp:coreProperties>
</file>