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0. VATROGASNO VIJEĆE\35. sjednica, Izvršenje I-XII 2023, Plan nabave 2024 i izmjene, Odluka o rasporedu rezultata za 2023, obavijest inventura,\ZA OBJAVU\"/>
    </mc:Choice>
  </mc:AlternateContent>
  <xr:revisionPtr revIDLastSave="0" documentId="13_ncr:1_{31B3EB8C-E6E9-4EE0-BD29-C3AFF42A0038}" xr6:coauthVersionLast="47" xr6:coauthVersionMax="47" xr10:uidLastSave="{00000000-0000-0000-0000-000000000000}"/>
  <bookViews>
    <workbookView xWindow="-120" yWindow="-120" windowWidth="29040" windowHeight="15840" xr2:uid="{EB37BA7D-014E-497B-9AB7-144047EB9E7E}"/>
  </bookViews>
  <sheets>
    <sheet name="31.12.23. izvršenj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B109" i="1"/>
  <c r="M97" i="1"/>
  <c r="N97" i="1" s="1"/>
  <c r="L97" i="1"/>
  <c r="J96" i="1"/>
  <c r="N95" i="1"/>
  <c r="L95" i="1"/>
  <c r="K95" i="1"/>
  <c r="J95" i="1"/>
  <c r="C95" i="1"/>
  <c r="N94" i="1"/>
  <c r="M94" i="1"/>
  <c r="M95" i="1" s="1"/>
  <c r="J93" i="1"/>
  <c r="C93" i="1"/>
  <c r="L92" i="1"/>
  <c r="M92" i="1" s="1"/>
  <c r="N92" i="1" s="1"/>
  <c r="K92" i="1"/>
  <c r="N91" i="1"/>
  <c r="L91" i="1"/>
  <c r="M91" i="1" s="1"/>
  <c r="K91" i="1"/>
  <c r="L90" i="1"/>
  <c r="M90" i="1" s="1"/>
  <c r="M93" i="1" s="1"/>
  <c r="K90" i="1"/>
  <c r="K96" i="1" s="1"/>
  <c r="K89" i="1"/>
  <c r="J89" i="1"/>
  <c r="C89" i="1"/>
  <c r="C96" i="1" s="1"/>
  <c r="L88" i="1"/>
  <c r="M88" i="1" s="1"/>
  <c r="L84" i="1"/>
  <c r="M84" i="1" s="1"/>
  <c r="N84" i="1" s="1"/>
  <c r="J83" i="1"/>
  <c r="L82" i="1"/>
  <c r="K82" i="1"/>
  <c r="J82" i="1"/>
  <c r="C82" i="1"/>
  <c r="M81" i="1"/>
  <c r="N81" i="1" s="1"/>
  <c r="N82" i="1" s="1"/>
  <c r="J80" i="1"/>
  <c r="C80" i="1"/>
  <c r="K79" i="1"/>
  <c r="L79" i="1" s="1"/>
  <c r="M79" i="1" s="1"/>
  <c r="N79" i="1" s="1"/>
  <c r="K78" i="1"/>
  <c r="L78" i="1" s="1"/>
  <c r="M78" i="1" s="1"/>
  <c r="N78" i="1" s="1"/>
  <c r="K77" i="1"/>
  <c r="L77" i="1" s="1"/>
  <c r="L80" i="1" s="1"/>
  <c r="K76" i="1"/>
  <c r="J76" i="1"/>
  <c r="C76" i="1"/>
  <c r="C83" i="1" s="1"/>
  <c r="M75" i="1"/>
  <c r="N75" i="1" s="1"/>
  <c r="L75" i="1"/>
  <c r="L83" i="1" s="1"/>
  <c r="C64" i="1"/>
  <c r="H62" i="1"/>
  <c r="W60" i="1"/>
  <c r="U60" i="1"/>
  <c r="T60" i="1"/>
  <c r="S60" i="1"/>
  <c r="R60" i="1"/>
  <c r="Q60" i="1"/>
  <c r="P60" i="1"/>
  <c r="J60" i="1"/>
  <c r="I60" i="1"/>
  <c r="H60" i="1"/>
  <c r="H61" i="1" s="1"/>
  <c r="G60" i="1"/>
  <c r="F60" i="1"/>
  <c r="E60" i="1"/>
  <c r="D60" i="1"/>
  <c r="C60" i="1"/>
  <c r="V59" i="1"/>
  <c r="X59" i="1" s="1"/>
  <c r="O59" i="1"/>
  <c r="N59" i="1"/>
  <c r="M59" i="1"/>
  <c r="L59" i="1"/>
  <c r="K59" i="1"/>
  <c r="Z58" i="1"/>
  <c r="Y58" i="1"/>
  <c r="X58" i="1"/>
  <c r="V58" i="1"/>
  <c r="O58" i="1"/>
  <c r="Z57" i="1"/>
  <c r="Y57" i="1"/>
  <c r="V57" i="1"/>
  <c r="X57" i="1" s="1"/>
  <c r="O57" i="1"/>
  <c r="X56" i="1"/>
  <c r="Y55" i="1"/>
  <c r="X55" i="1"/>
  <c r="O55" i="1"/>
  <c r="N55" i="1"/>
  <c r="M55" i="1"/>
  <c r="L55" i="1"/>
  <c r="K55" i="1"/>
  <c r="X54" i="1"/>
  <c r="V54" i="1"/>
  <c r="O54" i="1"/>
  <c r="M54" i="1"/>
  <c r="K54" i="1"/>
  <c r="Y53" i="1"/>
  <c r="X53" i="1"/>
  <c r="V53" i="1"/>
  <c r="O53" i="1"/>
  <c r="M53" i="1"/>
  <c r="K53" i="1"/>
  <c r="Z52" i="1"/>
  <c r="X52" i="1"/>
  <c r="O52" i="1"/>
  <c r="N52" i="1"/>
  <c r="M52" i="1"/>
  <c r="L52" i="1"/>
  <c r="K52" i="1"/>
  <c r="Z51" i="1"/>
  <c r="Y51" i="1"/>
  <c r="X51" i="1"/>
  <c r="V51" i="1"/>
  <c r="V60" i="1" s="1"/>
  <c r="O51" i="1"/>
  <c r="M51" i="1"/>
  <c r="K51" i="1"/>
  <c r="Z50" i="1"/>
  <c r="Y50" i="1"/>
  <c r="X50" i="1"/>
  <c r="O50" i="1"/>
  <c r="M50" i="1"/>
  <c r="K50" i="1"/>
  <c r="Z49" i="1"/>
  <c r="Y49" i="1"/>
  <c r="X49" i="1"/>
  <c r="X60" i="1" s="1"/>
  <c r="O49" i="1"/>
  <c r="M49" i="1"/>
  <c r="M60" i="1" s="1"/>
  <c r="K49" i="1"/>
  <c r="K60" i="1" s="1"/>
  <c r="Z47" i="1"/>
  <c r="W47" i="1"/>
  <c r="P47" i="1"/>
  <c r="Z46" i="1"/>
  <c r="W46" i="1"/>
  <c r="V46" i="1"/>
  <c r="V47" i="1" s="1"/>
  <c r="R46" i="1"/>
  <c r="R47" i="1" s="1"/>
  <c r="Q46" i="1"/>
  <c r="Q47" i="1" s="1"/>
  <c r="P46" i="1"/>
  <c r="O46" i="1"/>
  <c r="O47" i="1" s="1"/>
  <c r="M46" i="1"/>
  <c r="M47" i="1" s="1"/>
  <c r="K46" i="1"/>
  <c r="K47" i="1" s="1"/>
  <c r="J46" i="1"/>
  <c r="J47" i="1" s="1"/>
  <c r="C46" i="1"/>
  <c r="C47" i="1" s="1"/>
  <c r="Z45" i="1"/>
  <c r="X45" i="1"/>
  <c r="X46" i="1" s="1"/>
  <c r="X47" i="1" s="1"/>
  <c r="O45" i="1"/>
  <c r="N45" i="1"/>
  <c r="N46" i="1" s="1"/>
  <c r="N47" i="1" s="1"/>
  <c r="M45" i="1"/>
  <c r="L45" i="1"/>
  <c r="L46" i="1" s="1"/>
  <c r="L47" i="1" s="1"/>
  <c r="K45" i="1"/>
  <c r="S44" i="1"/>
  <c r="S48" i="1" s="1"/>
  <c r="S61" i="1" s="1"/>
  <c r="U43" i="1"/>
  <c r="Z43" i="1" s="1"/>
  <c r="T43" i="1"/>
  <c r="R43" i="1"/>
  <c r="Q43" i="1"/>
  <c r="P43" i="1"/>
  <c r="J43" i="1"/>
  <c r="I43" i="1"/>
  <c r="G43" i="1"/>
  <c r="G44" i="1" s="1"/>
  <c r="F43" i="1"/>
  <c r="E43" i="1"/>
  <c r="D43" i="1"/>
  <c r="C43" i="1"/>
  <c r="C44" i="1" s="1"/>
  <c r="Z42" i="1"/>
  <c r="Y42" i="1"/>
  <c r="W42" i="1"/>
  <c r="V42" i="1"/>
  <c r="X42" i="1" s="1"/>
  <c r="O42" i="1"/>
  <c r="M42" i="1"/>
  <c r="K42" i="1"/>
  <c r="Z41" i="1"/>
  <c r="Y41" i="1"/>
  <c r="W41" i="1"/>
  <c r="W43" i="1" s="1"/>
  <c r="V41" i="1"/>
  <c r="O41" i="1"/>
  <c r="K41" i="1"/>
  <c r="Z40" i="1"/>
  <c r="Y40" i="1"/>
  <c r="W40" i="1"/>
  <c r="X40" i="1" s="1"/>
  <c r="O40" i="1"/>
  <c r="N40" i="1"/>
  <c r="M40" i="1"/>
  <c r="L40" i="1"/>
  <c r="K40" i="1"/>
  <c r="W39" i="1"/>
  <c r="V39" i="1"/>
  <c r="V43" i="1" s="1"/>
  <c r="O39" i="1"/>
  <c r="O43" i="1" s="1"/>
  <c r="N39" i="1"/>
  <c r="M39" i="1"/>
  <c r="L39" i="1"/>
  <c r="K39" i="1"/>
  <c r="K43" i="1" s="1"/>
  <c r="U38" i="1"/>
  <c r="R38" i="1"/>
  <c r="Q38" i="1"/>
  <c r="P38" i="1"/>
  <c r="J38" i="1"/>
  <c r="I38" i="1"/>
  <c r="Z38" i="1" s="1"/>
  <c r="G38" i="1"/>
  <c r="F38" i="1"/>
  <c r="E38" i="1"/>
  <c r="D38" i="1"/>
  <c r="C38" i="1"/>
  <c r="Z37" i="1"/>
  <c r="Y37" i="1"/>
  <c r="X37" i="1"/>
  <c r="W37" i="1"/>
  <c r="O37" i="1"/>
  <c r="M37" i="1"/>
  <c r="K37" i="1"/>
  <c r="Z36" i="1"/>
  <c r="W36" i="1"/>
  <c r="V36" i="1"/>
  <c r="T36" i="1"/>
  <c r="O36" i="1" s="1"/>
  <c r="L36" i="1"/>
  <c r="Z35" i="1"/>
  <c r="Y35" i="1"/>
  <c r="W35" i="1"/>
  <c r="V35" i="1"/>
  <c r="X35" i="1" s="1"/>
  <c r="O35" i="1"/>
  <c r="N35" i="1"/>
  <c r="M35" i="1"/>
  <c r="L35" i="1"/>
  <c r="K35" i="1"/>
  <c r="Z34" i="1"/>
  <c r="Y34" i="1"/>
  <c r="X34" i="1"/>
  <c r="W34" i="1"/>
  <c r="O34" i="1"/>
  <c r="M34" i="1"/>
  <c r="K34" i="1"/>
  <c r="Z33" i="1"/>
  <c r="Y33" i="1"/>
  <c r="W33" i="1"/>
  <c r="X33" i="1" s="1"/>
  <c r="O33" i="1"/>
  <c r="N33" i="1"/>
  <c r="M33" i="1"/>
  <c r="L33" i="1"/>
  <c r="K33" i="1"/>
  <c r="Z32" i="1"/>
  <c r="Y32" i="1"/>
  <c r="W32" i="1"/>
  <c r="V32" i="1"/>
  <c r="X32" i="1" s="1"/>
  <c r="O32" i="1"/>
  <c r="N32" i="1"/>
  <c r="M32" i="1"/>
  <c r="L32" i="1"/>
  <c r="K32" i="1"/>
  <c r="Z31" i="1"/>
  <c r="W31" i="1"/>
  <c r="V31" i="1"/>
  <c r="X31" i="1" s="1"/>
  <c r="T31" i="1"/>
  <c r="Y31" i="1" s="1"/>
  <c r="S31" i="1"/>
  <c r="O31" i="1"/>
  <c r="N31" i="1"/>
  <c r="M31" i="1"/>
  <c r="L31" i="1"/>
  <c r="K31" i="1"/>
  <c r="Z30" i="1"/>
  <c r="Y30" i="1"/>
  <c r="W30" i="1"/>
  <c r="W38" i="1" s="1"/>
  <c r="V30" i="1"/>
  <c r="V38" i="1" s="1"/>
  <c r="O30" i="1"/>
  <c r="N30" i="1"/>
  <c r="M30" i="1"/>
  <c r="L30" i="1"/>
  <c r="K30" i="1"/>
  <c r="V29" i="1"/>
  <c r="U29" i="1"/>
  <c r="Y29" i="1" s="1"/>
  <c r="T29" i="1"/>
  <c r="R29" i="1"/>
  <c r="Q29" i="1"/>
  <c r="P29" i="1"/>
  <c r="J29" i="1"/>
  <c r="I29" i="1"/>
  <c r="Z29" i="1" s="1"/>
  <c r="G29" i="1"/>
  <c r="F29" i="1"/>
  <c r="E29" i="1"/>
  <c r="D29" i="1"/>
  <c r="C29" i="1"/>
  <c r="Z28" i="1"/>
  <c r="Y28" i="1"/>
  <c r="X28" i="1"/>
  <c r="W28" i="1"/>
  <c r="O28" i="1"/>
  <c r="M28" i="1"/>
  <c r="K28" i="1"/>
  <c r="Z27" i="1"/>
  <c r="Y27" i="1"/>
  <c r="W27" i="1"/>
  <c r="X27" i="1" s="1"/>
  <c r="O27" i="1"/>
  <c r="N27" i="1"/>
  <c r="M27" i="1"/>
  <c r="L27" i="1"/>
  <c r="K27" i="1"/>
  <c r="Z26" i="1"/>
  <c r="W26" i="1"/>
  <c r="X26" i="1" s="1"/>
  <c r="O26" i="1"/>
  <c r="N26" i="1"/>
  <c r="M26" i="1"/>
  <c r="L26" i="1"/>
  <c r="K26" i="1"/>
  <c r="Z25" i="1"/>
  <c r="Y25" i="1"/>
  <c r="X25" i="1"/>
  <c r="W25" i="1"/>
  <c r="O25" i="1"/>
  <c r="M25" i="1"/>
  <c r="K25" i="1"/>
  <c r="Z24" i="1"/>
  <c r="Y24" i="1"/>
  <c r="W24" i="1"/>
  <c r="W29" i="1" s="1"/>
  <c r="V24" i="1"/>
  <c r="O24" i="1"/>
  <c r="K24" i="1"/>
  <c r="K29" i="1" s="1"/>
  <c r="V23" i="1"/>
  <c r="U23" i="1"/>
  <c r="T23" i="1"/>
  <c r="R23" i="1"/>
  <c r="R44" i="1" s="1"/>
  <c r="Q23" i="1"/>
  <c r="Q44" i="1" s="1"/>
  <c r="P23" i="1"/>
  <c r="P44" i="1" s="1"/>
  <c r="J23" i="1"/>
  <c r="I23" i="1"/>
  <c r="I44" i="1" s="1"/>
  <c r="G23" i="1"/>
  <c r="F23" i="1"/>
  <c r="F44" i="1" s="1"/>
  <c r="E23" i="1"/>
  <c r="E44" i="1" s="1"/>
  <c r="D23" i="1"/>
  <c r="D44" i="1" s="1"/>
  <c r="C23" i="1"/>
  <c r="Z22" i="1"/>
  <c r="Y22" i="1"/>
  <c r="W22" i="1"/>
  <c r="X22" i="1" s="1"/>
  <c r="O22" i="1"/>
  <c r="N22" i="1"/>
  <c r="M22" i="1"/>
  <c r="L22" i="1"/>
  <c r="K22" i="1"/>
  <c r="Z21" i="1"/>
  <c r="Y21" i="1"/>
  <c r="X21" i="1"/>
  <c r="W21" i="1"/>
  <c r="O21" i="1"/>
  <c r="K21" i="1"/>
  <c r="Z20" i="1"/>
  <c r="Y20" i="1"/>
  <c r="W20" i="1"/>
  <c r="X20" i="1" s="1"/>
  <c r="O20" i="1"/>
  <c r="O23" i="1" s="1"/>
  <c r="N20" i="1"/>
  <c r="M20" i="1"/>
  <c r="L20" i="1"/>
  <c r="K20" i="1"/>
  <c r="K23" i="1" s="1"/>
  <c r="V19" i="1"/>
  <c r="U19" i="1"/>
  <c r="Y19" i="1" s="1"/>
  <c r="T19" i="1"/>
  <c r="R19" i="1"/>
  <c r="Q19" i="1"/>
  <c r="Q48" i="1" s="1"/>
  <c r="Q61" i="1" s="1"/>
  <c r="Q62" i="1" s="1"/>
  <c r="Q64" i="1" s="1"/>
  <c r="P19" i="1"/>
  <c r="J19" i="1"/>
  <c r="I19" i="1"/>
  <c r="G19" i="1"/>
  <c r="F19" i="1"/>
  <c r="E19" i="1"/>
  <c r="D19" i="1"/>
  <c r="C19" i="1"/>
  <c r="X18" i="1"/>
  <c r="V18" i="1"/>
  <c r="U18" i="1"/>
  <c r="Y18" i="1" s="1"/>
  <c r="T18" i="1"/>
  <c r="R18" i="1"/>
  <c r="Q18" i="1"/>
  <c r="P18" i="1"/>
  <c r="J18" i="1"/>
  <c r="I18" i="1"/>
  <c r="Z18" i="1" s="1"/>
  <c r="G18" i="1"/>
  <c r="F18" i="1"/>
  <c r="E18" i="1"/>
  <c r="D18" i="1"/>
  <c r="C18" i="1"/>
  <c r="Z17" i="1"/>
  <c r="Y17" i="1"/>
  <c r="X17" i="1"/>
  <c r="W17" i="1"/>
  <c r="W18" i="1" s="1"/>
  <c r="O17" i="1"/>
  <c r="M17" i="1"/>
  <c r="M18" i="1" s="1"/>
  <c r="K17" i="1"/>
  <c r="K18" i="1" s="1"/>
  <c r="Y16" i="1"/>
  <c r="V16" i="1"/>
  <c r="U16" i="1"/>
  <c r="Z16" i="1" s="1"/>
  <c r="T16" i="1"/>
  <c r="R16" i="1"/>
  <c r="Q16" i="1"/>
  <c r="P16" i="1"/>
  <c r="J16" i="1"/>
  <c r="I16" i="1"/>
  <c r="G16" i="1"/>
  <c r="F16" i="1"/>
  <c r="E16" i="1"/>
  <c r="D16" i="1"/>
  <c r="C16" i="1"/>
  <c r="W15" i="1"/>
  <c r="X15" i="1" s="1"/>
  <c r="O15" i="1"/>
  <c r="Z14" i="1"/>
  <c r="Y14" i="1"/>
  <c r="X14" i="1"/>
  <c r="W14" i="1"/>
  <c r="O14" i="1"/>
  <c r="M14" i="1"/>
  <c r="M19" i="1" s="1"/>
  <c r="K14" i="1"/>
  <c r="K19" i="1" s="1"/>
  <c r="Z13" i="1"/>
  <c r="Y13" i="1"/>
  <c r="W13" i="1"/>
  <c r="X13" i="1" s="1"/>
  <c r="X16" i="1" s="1"/>
  <c r="O13" i="1"/>
  <c r="O16" i="1" s="1"/>
  <c r="N13" i="1"/>
  <c r="M13" i="1"/>
  <c r="L13" i="1"/>
  <c r="K13" i="1"/>
  <c r="K16" i="1" s="1"/>
  <c r="V12" i="1"/>
  <c r="U12" i="1"/>
  <c r="T12" i="1"/>
  <c r="R12" i="1"/>
  <c r="Q12" i="1"/>
  <c r="P12" i="1"/>
  <c r="O12" i="1"/>
  <c r="M12" i="1"/>
  <c r="K12" i="1"/>
  <c r="J12" i="1"/>
  <c r="I12" i="1"/>
  <c r="G12" i="1"/>
  <c r="F12" i="1"/>
  <c r="E12" i="1"/>
  <c r="D12" i="1"/>
  <c r="C12" i="1"/>
  <c r="Z11" i="1"/>
  <c r="Z12" i="1" s="1"/>
  <c r="Y11" i="1"/>
  <c r="X11" i="1"/>
  <c r="X12" i="1" s="1"/>
  <c r="W11" i="1"/>
  <c r="S11" i="1"/>
  <c r="O11" i="1"/>
  <c r="N11" i="1"/>
  <c r="M11" i="1"/>
  <c r="L11" i="1"/>
  <c r="K11" i="1"/>
  <c r="N23" i="1" l="1"/>
  <c r="L43" i="1"/>
  <c r="N16" i="1"/>
  <c r="L12" i="1"/>
  <c r="N12" i="1"/>
  <c r="X19" i="1"/>
  <c r="N21" i="1"/>
  <c r="L21" i="1"/>
  <c r="L23" i="1" s="1"/>
  <c r="U44" i="1"/>
  <c r="Z23" i="1"/>
  <c r="W23" i="1"/>
  <c r="W44" i="1" s="1"/>
  <c r="N24" i="1"/>
  <c r="L24" i="1"/>
  <c r="M36" i="1"/>
  <c r="M38" i="1" s="1"/>
  <c r="K36" i="1"/>
  <c r="K38" i="1" s="1"/>
  <c r="K44" i="1" s="1"/>
  <c r="K48" i="1" s="1"/>
  <c r="K61" i="1" s="1"/>
  <c r="N41" i="1"/>
  <c r="L41" i="1"/>
  <c r="W19" i="1"/>
  <c r="W48" i="1" s="1"/>
  <c r="W61" i="1" s="1"/>
  <c r="Y12" i="1"/>
  <c r="M16" i="1"/>
  <c r="N14" i="1"/>
  <c r="N19" i="1" s="1"/>
  <c r="L14" i="1"/>
  <c r="L16" i="1" s="1"/>
  <c r="W16" i="1"/>
  <c r="N17" i="1"/>
  <c r="N18" i="1" s="1"/>
  <c r="L17" i="1"/>
  <c r="L18" i="1" s="1"/>
  <c r="O18" i="1"/>
  <c r="D48" i="1"/>
  <c r="D61" i="1" s="1"/>
  <c r="F48" i="1"/>
  <c r="F61" i="1" s="1"/>
  <c r="I48" i="1"/>
  <c r="I61" i="1" s="1"/>
  <c r="O19" i="1"/>
  <c r="Z19" i="1"/>
  <c r="X23" i="1"/>
  <c r="M21" i="1"/>
  <c r="M23" i="1" s="1"/>
  <c r="J44" i="1"/>
  <c r="Y23" i="1"/>
  <c r="M24" i="1"/>
  <c r="M29" i="1" s="1"/>
  <c r="X24" i="1"/>
  <c r="X29" i="1" s="1"/>
  <c r="N25" i="1"/>
  <c r="L25" i="1"/>
  <c r="N28" i="1"/>
  <c r="L28" i="1"/>
  <c r="O29" i="1"/>
  <c r="O44" i="1" s="1"/>
  <c r="V44" i="1"/>
  <c r="V48" i="1" s="1"/>
  <c r="V61" i="1" s="1"/>
  <c r="X30" i="1"/>
  <c r="N34" i="1"/>
  <c r="N38" i="1" s="1"/>
  <c r="L34" i="1"/>
  <c r="L38" i="1" s="1"/>
  <c r="N36" i="1"/>
  <c r="X36" i="1"/>
  <c r="Y36" i="1"/>
  <c r="N37" i="1"/>
  <c r="L37" i="1"/>
  <c r="O38" i="1"/>
  <c r="T38" i="1"/>
  <c r="T44" i="1" s="1"/>
  <c r="T48" i="1" s="1"/>
  <c r="X39" i="1"/>
  <c r="M41" i="1"/>
  <c r="M43" i="1" s="1"/>
  <c r="X41" i="1"/>
  <c r="N42" i="1"/>
  <c r="L42" i="1"/>
  <c r="Y43" i="1"/>
  <c r="K80" i="1"/>
  <c r="K83" i="1"/>
  <c r="M96" i="1"/>
  <c r="M89" i="1"/>
  <c r="L93" i="1"/>
  <c r="L96" i="1"/>
  <c r="W12" i="1"/>
  <c r="C48" i="1"/>
  <c r="C61" i="1" s="1"/>
  <c r="E48" i="1"/>
  <c r="E61" i="1" s="1"/>
  <c r="G48" i="1"/>
  <c r="G61" i="1" s="1"/>
  <c r="J48" i="1"/>
  <c r="P48" i="1"/>
  <c r="P61" i="1" s="1"/>
  <c r="R48" i="1"/>
  <c r="R61" i="1" s="1"/>
  <c r="R62" i="1" s="1"/>
  <c r="R64" i="1" s="1"/>
  <c r="N49" i="1"/>
  <c r="L49" i="1"/>
  <c r="N50" i="1"/>
  <c r="L50" i="1"/>
  <c r="N51" i="1"/>
  <c r="L51" i="1"/>
  <c r="N53" i="1"/>
  <c r="L53" i="1"/>
  <c r="N54" i="1"/>
  <c r="L54" i="1"/>
  <c r="O60" i="1"/>
  <c r="Z60" i="1"/>
  <c r="Y60" i="1"/>
  <c r="N76" i="1"/>
  <c r="M76" i="1"/>
  <c r="M77" i="1"/>
  <c r="M82" i="1"/>
  <c r="M83" i="1"/>
  <c r="N88" i="1"/>
  <c r="L89" i="1"/>
  <c r="N90" i="1"/>
  <c r="N93" i="1" s="1"/>
  <c r="L76" i="1"/>
  <c r="K93" i="1"/>
  <c r="T61" i="1" l="1"/>
  <c r="T62" i="1" s="1"/>
  <c r="T63" i="1"/>
  <c r="M44" i="1"/>
  <c r="M48" i="1" s="1"/>
  <c r="M61" i="1" s="1"/>
  <c r="N96" i="1"/>
  <c r="N89" i="1"/>
  <c r="L60" i="1"/>
  <c r="J62" i="1"/>
  <c r="J64" i="1" s="1"/>
  <c r="J61" i="1"/>
  <c r="O48" i="1"/>
  <c r="O61" i="1" s="1"/>
  <c r="N43" i="1"/>
  <c r="Y38" i="1"/>
  <c r="N29" i="1"/>
  <c r="N44" i="1"/>
  <c r="N48" i="1" s="1"/>
  <c r="N61" i="1" s="1"/>
  <c r="N77" i="1"/>
  <c r="M80" i="1"/>
  <c r="N60" i="1"/>
  <c r="X43" i="1"/>
  <c r="X44" i="1" s="1"/>
  <c r="X48" i="1" s="1"/>
  <c r="X61" i="1" s="1"/>
  <c r="X38" i="1"/>
  <c r="L29" i="1"/>
  <c r="L44" i="1" s="1"/>
  <c r="Y44" i="1"/>
  <c r="U48" i="1"/>
  <c r="Z44" i="1"/>
  <c r="L19" i="1"/>
  <c r="Z48" i="1" l="1"/>
  <c r="U61" i="1"/>
  <c r="Y48" i="1"/>
  <c r="L48" i="1"/>
  <c r="N80" i="1"/>
  <c r="N83" i="1"/>
  <c r="N85" i="1" s="1"/>
  <c r="O69" i="1"/>
  <c r="O67" i="1"/>
  <c r="O68" i="1"/>
  <c r="O66" i="1"/>
  <c r="O70" i="1" s="1"/>
  <c r="O71" i="1" s="1"/>
  <c r="J69" i="1"/>
  <c r="J68" i="1"/>
  <c r="J67" i="1"/>
  <c r="J66" i="1"/>
  <c r="J70" i="1" s="1"/>
  <c r="J71" i="1" s="1"/>
  <c r="O62" i="1"/>
  <c r="O64" i="1" s="1"/>
  <c r="L61" i="1" l="1"/>
  <c r="L65" i="1"/>
  <c r="Z61" i="1"/>
  <c r="Y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</author>
  </authors>
  <commentList>
    <comment ref="V55" authorId="0" shapeId="0" xr:uid="{918288E5-A0AE-429E-82C5-428C59DE7B39}">
      <text>
        <r>
          <rPr>
            <b/>
            <sz val="9"/>
            <color indexed="81"/>
            <rFont val="Segoe UI"/>
            <charset val="1"/>
          </rPr>
          <t>Maja:</t>
        </r>
        <r>
          <rPr>
            <sz val="9"/>
            <color indexed="81"/>
            <rFont val="Segoe UI"/>
            <charset val="1"/>
          </rPr>
          <t xml:space="preserve">
vozilo DVD Opatija</t>
        </r>
      </text>
    </comment>
  </commentList>
</comments>
</file>

<file path=xl/sharedStrings.xml><?xml version="1.0" encoding="utf-8"?>
<sst xmlns="http://schemas.openxmlformats.org/spreadsheetml/2006/main" count="150" uniqueCount="115">
  <si>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</si>
  <si>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</si>
  <si>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</si>
  <si>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</si>
  <si>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 MINIMALNI STANDARD</t>
  </si>
  <si>
    <t>Aktivnost 309002: REDOVNA DJELATNOST IZNAD MINIMALNOG STANDARDA</t>
  </si>
  <si>
    <t>FINANCIJSKI PLAN ZA 2023.G. - IZVRŠENJE - preraspodjela</t>
  </si>
  <si>
    <t>PLAN 2023. PO IZVORIMA FINANCIRANJA</t>
  </si>
  <si>
    <t>IZVRŠENJE 2023. PO IZVORIMA FINANCIRANJA</t>
  </si>
  <si>
    <t>Naziv računa</t>
  </si>
  <si>
    <t>Izvršenje
2016.</t>
  </si>
  <si>
    <t>Izvršenje
2017.</t>
  </si>
  <si>
    <t>Izvršenje
2018.</t>
  </si>
  <si>
    <t>Izvršenje 2019.</t>
  </si>
  <si>
    <t>Izvršenje
2020.</t>
  </si>
  <si>
    <t>Izvršenje   2021.</t>
  </si>
  <si>
    <t>Izvršenje
2022. U eur</t>
  </si>
  <si>
    <t>Minimalni
standardi
Uredba NN 8/23</t>
  </si>
  <si>
    <t>Grad Opatija
57%</t>
  </si>
  <si>
    <t>Općina
Matulji
23%</t>
  </si>
  <si>
    <t>Općina
Lovran
14%</t>
  </si>
  <si>
    <t xml:space="preserve">Općina 
M.Draga
6% </t>
  </si>
  <si>
    <t>Izvan minimalnih
standarda</t>
  </si>
  <si>
    <t>Vlastiti
prihodi</t>
  </si>
  <si>
    <t>Plan
2017.</t>
  </si>
  <si>
    <t>Plan
2018.</t>
  </si>
  <si>
    <t>PLAN
2023. II IZMJENE</t>
  </si>
  <si>
    <t>Izvršenje
2023.</t>
  </si>
  <si>
    <t>Vlastiti
prihodi, donacije,</t>
  </si>
  <si>
    <t>Preneseno
minimalni
standard</t>
  </si>
  <si>
    <t>Izvan
minimalnog
standarda</t>
  </si>
  <si>
    <t>Indeks
Izvršenje/
Plan</t>
  </si>
  <si>
    <t>Indeks izvršenje
2023/
2022</t>
  </si>
  <si>
    <t>15</t>
  </si>
  <si>
    <t>16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</si>
  <si>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</si>
  <si>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</si>
  <si>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</si>
  <si>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</si>
  <si>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</si>
  <si>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</si>
  <si>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</si>
  <si>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</si>
  <si>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</si>
  <si>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</si>
  <si>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</si>
  <si>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</si>
  <si>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</si>
  <si>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</si>
  <si>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</si>
  <si>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Održav.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</si>
  <si>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</si>
  <si>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</si>
  <si>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</si>
  <si>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</si>
  <si>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</si>
  <si>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</si>
  <si>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Komunalane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</si>
  <si>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</si>
  <si>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</si>
  <si>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</si>
  <si>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</si>
  <si>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</si>
  <si>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</si>
  <si>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</si>
  <si>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</si>
  <si>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</si>
  <si>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</si>
  <si>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</si>
  <si>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</si>
  <si>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Ostali financijski rashodi</t>
  </si>
  <si>
    <t>FINANCIJSKI RASHODI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</si>
  <si>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</si>
  <si>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</si>
  <si>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</si>
  <si>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</si>
  <si>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</si>
  <si>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Izrada projektne dokumentacije za vatrogasni dom</t>
  </si>
  <si>
    <t>Kapitalne donacije neprofit</t>
  </si>
  <si>
    <t>Prijevozna sredstva</t>
  </si>
  <si>
    <t>Dodatno ulaganje na prijevoz.sred.</t>
  </si>
  <si>
    <t xml:space="preserve">Izdaci za financijsku imovinu </t>
  </si>
  <si>
    <t>Kamate na primljene zajmove i ost</t>
  </si>
  <si>
    <t>Ostali nesp. rashodi poslovanja</t>
  </si>
  <si>
    <t>3,4, 5</t>
  </si>
  <si>
    <t>RASHODI ZA NABAVU NEFIN. i FINANC. IMOVINE</t>
  </si>
  <si>
    <t>UKUPNO PLAN J V P</t>
  </si>
  <si>
    <t>Izvan minimalnog standarda</t>
  </si>
  <si>
    <t>Proračunski okvir</t>
  </si>
  <si>
    <t>Razlika</t>
  </si>
  <si>
    <t xml:space="preserve">RASPORED NA J L S </t>
  </si>
  <si>
    <t>Grad Opatija</t>
  </si>
  <si>
    <t>Općina Matulji</t>
  </si>
  <si>
    <t>Općina Lovran</t>
  </si>
  <si>
    <t>Općina M.Draga</t>
  </si>
  <si>
    <t>Ukupno</t>
  </si>
  <si>
    <t>Ostale JLS</t>
  </si>
  <si>
    <t>Do kraja godine - obaveze</t>
  </si>
  <si>
    <t>Izvršenje
2015.</t>
  </si>
  <si>
    <t>IZVRŠENJE
12.09.16.</t>
  </si>
  <si>
    <t>Mjesečno</t>
  </si>
  <si>
    <t>Ukupno
izvršenje</t>
  </si>
  <si>
    <t>Jubilarna – 30 godina                     29000,00</t>
  </si>
  <si>
    <t>6</t>
  </si>
  <si>
    <t>9</t>
  </si>
  <si>
    <t>10</t>
  </si>
  <si>
    <t>11</t>
  </si>
  <si>
    <t>12</t>
  </si>
  <si>
    <t>Otpremnina                                      57000,00</t>
  </si>
  <si>
    <t>Božićnica                                             37000,00              (-Čulić 1000,00?)</t>
  </si>
  <si>
    <t>Pomoć Alfonzi                                  21600,00              (5400 x 4)</t>
  </si>
  <si>
    <t>Dar deci                                               11400,00              (-Čulić 2x600)</t>
  </si>
  <si>
    <t>Prijevoz                                               36000,00</t>
  </si>
  <si>
    <t>Croatia – premija                             11500,00</t>
  </si>
  <si>
    <t>Ukupno                                            203500,00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</si>
</sst>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8" tint="-0.249977111117893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theme="8"/>
      <name val="Arial"/>
      <family val="2"/>
      <charset val="238"/>
    </font>
    <font>
      <sz val="11"/>
      <name val="Calibri"/>
      <family val="2"/>
      <charset val="238"/>
    </font>
    <font>
      <i/>
      <sz val="8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ck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6">
    <xf numFmtId="0" fontId="0" fillId="0" borderId="0" xfId="0"/>
    <xf numFmtId="0" fontId="2" fillId="0" borderId="0" xfId="0" applyFont="1"/>
    <xf numFmtId="3" fontId="3" fillId="0" borderId="0" xfId="0" applyNumberFormat="1" applyFont="1"/>
    <xf numFmtId="4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2" borderId="0" xfId="0" applyNumberFormat="1" applyFont="1" applyFill="1"/>
    <xf numFmtId="3" fontId="8" fillId="0" borderId="0" xfId="0" applyNumberFormat="1" applyFont="1"/>
    <xf numFmtId="0" fontId="8" fillId="3" borderId="0" xfId="0" applyFont="1" applyFill="1"/>
    <xf numFmtId="3" fontId="3" fillId="3" borderId="0" xfId="0" applyNumberFormat="1" applyFont="1" applyFill="1"/>
    <xf numFmtId="4" fontId="2" fillId="3" borderId="0" xfId="0" applyNumberFormat="1" applyFont="1" applyFill="1"/>
    <xf numFmtId="3" fontId="4" fillId="3" borderId="0" xfId="0" applyNumberFormat="1" applyFont="1" applyFill="1"/>
    <xf numFmtId="0" fontId="8" fillId="5" borderId="0" xfId="0" applyFont="1" applyFill="1"/>
    <xf numFmtId="0" fontId="10" fillId="5" borderId="0" xfId="0" applyFont="1" applyFill="1"/>
    <xf numFmtId="4" fontId="2" fillId="5" borderId="0" xfId="0" applyNumberFormat="1" applyFont="1" applyFill="1"/>
    <xf numFmtId="3" fontId="11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4" fontId="8" fillId="7" borderId="21" xfId="0" applyNumberFormat="1" applyFont="1" applyFill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3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1" fontId="8" fillId="0" borderId="25" xfId="0" quotePrefix="1" applyNumberFormat="1" applyFont="1" applyBorder="1" applyAlignment="1">
      <alignment horizontal="center"/>
    </xf>
    <xf numFmtId="0" fontId="8" fillId="0" borderId="26" xfId="0" quotePrefix="1" applyFont="1" applyBorder="1" applyAlignment="1">
      <alignment horizontal="center"/>
    </xf>
    <xf numFmtId="3" fontId="12" fillId="0" borderId="27" xfId="0" quotePrefix="1" applyNumberFormat="1" applyFont="1" applyBorder="1" applyAlignment="1">
      <alignment horizontal="center"/>
    </xf>
    <xf numFmtId="3" fontId="8" fillId="0" borderId="25" xfId="0" quotePrefix="1" applyNumberFormat="1" applyFont="1" applyBorder="1" applyAlignment="1">
      <alignment horizontal="center"/>
    </xf>
    <xf numFmtId="3" fontId="13" fillId="0" borderId="25" xfId="0" quotePrefix="1" applyNumberFormat="1" applyFont="1" applyBorder="1" applyAlignment="1">
      <alignment horizontal="center"/>
    </xf>
    <xf numFmtId="3" fontId="14" fillId="0" borderId="25" xfId="0" quotePrefix="1" applyNumberFormat="1" applyFont="1" applyBorder="1" applyAlignment="1">
      <alignment horizontal="center"/>
    </xf>
    <xf numFmtId="3" fontId="10" fillId="0" borderId="25" xfId="0" quotePrefix="1" applyNumberFormat="1" applyFont="1" applyBorder="1" applyAlignment="1">
      <alignment horizontal="center"/>
    </xf>
    <xf numFmtId="3" fontId="10" fillId="0" borderId="28" xfId="0" quotePrefix="1" applyNumberFormat="1" applyFont="1" applyBorder="1" applyAlignment="1">
      <alignment horizontal="center"/>
    </xf>
    <xf numFmtId="0" fontId="8" fillId="7" borderId="29" xfId="0" quotePrefix="1" applyFont="1" applyFill="1" applyBorder="1" applyAlignment="1">
      <alignment horizontal="center"/>
    </xf>
    <xf numFmtId="3" fontId="12" fillId="0" borderId="25" xfId="0" quotePrefix="1" applyNumberFormat="1" applyFont="1" applyBorder="1" applyAlignment="1">
      <alignment horizontal="center"/>
    </xf>
    <xf numFmtId="0" fontId="13" fillId="0" borderId="25" xfId="0" quotePrefix="1" applyFont="1" applyBorder="1" applyAlignment="1">
      <alignment horizontal="center"/>
    </xf>
    <xf numFmtId="0" fontId="8" fillId="0" borderId="25" xfId="0" quotePrefix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wrapText="1"/>
    </xf>
    <xf numFmtId="4" fontId="2" fillId="0" borderId="22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6" borderId="30" xfId="0" applyNumberFormat="1" applyFont="1" applyFill="1" applyBorder="1"/>
    <xf numFmtId="4" fontId="2" fillId="0" borderId="26" xfId="0" applyNumberFormat="1" applyFont="1" applyBorder="1"/>
    <xf numFmtId="3" fontId="15" fillId="0" borderId="31" xfId="0" applyNumberFormat="1" applyFont="1" applyBorder="1"/>
    <xf numFmtId="3" fontId="2" fillId="0" borderId="25" xfId="0" applyNumberFormat="1" applyFont="1" applyBorder="1"/>
    <xf numFmtId="3" fontId="16" fillId="0" borderId="25" xfId="0" applyNumberFormat="1" applyFont="1" applyBorder="1"/>
    <xf numFmtId="3" fontId="6" fillId="0" borderId="25" xfId="0" applyNumberFormat="1" applyFont="1" applyBorder="1"/>
    <xf numFmtId="3" fontId="3" fillId="0" borderId="25" xfId="0" applyNumberFormat="1" applyFont="1" applyBorder="1"/>
    <xf numFmtId="3" fontId="3" fillId="0" borderId="28" xfId="0" applyNumberFormat="1" applyFont="1" applyBorder="1"/>
    <xf numFmtId="3" fontId="2" fillId="7" borderId="32" xfId="0" applyNumberFormat="1" applyFont="1" applyFill="1" applyBorder="1"/>
    <xf numFmtId="4" fontId="6" fillId="0" borderId="25" xfId="0" applyNumberFormat="1" applyFont="1" applyBorder="1"/>
    <xf numFmtId="3" fontId="15" fillId="0" borderId="33" xfId="0" applyNumberFormat="1" applyFont="1" applyBorder="1"/>
    <xf numFmtId="4" fontId="16" fillId="0" borderId="25" xfId="0" applyNumberFormat="1" applyFont="1" applyBorder="1"/>
    <xf numFmtId="4" fontId="2" fillId="0" borderId="25" xfId="0" applyNumberFormat="1" applyFont="1" applyBorder="1"/>
    <xf numFmtId="4" fontId="2" fillId="0" borderId="14" xfId="0" applyNumberFormat="1" applyFont="1" applyBorder="1"/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wrapText="1"/>
    </xf>
    <xf numFmtId="4" fontId="8" fillId="0" borderId="22" xfId="0" applyNumberFormat="1" applyFont="1" applyBorder="1"/>
    <xf numFmtId="4" fontId="8" fillId="0" borderId="23" xfId="0" applyNumberFormat="1" applyFont="1" applyBorder="1"/>
    <xf numFmtId="4" fontId="8" fillId="0" borderId="24" xfId="0" applyNumberFormat="1" applyFont="1" applyBorder="1"/>
    <xf numFmtId="4" fontId="8" fillId="6" borderId="25" xfId="0" applyNumberFormat="1" applyFont="1" applyFill="1" applyBorder="1"/>
    <xf numFmtId="4" fontId="8" fillId="0" borderId="26" xfId="0" applyNumberFormat="1" applyFont="1" applyBorder="1"/>
    <xf numFmtId="3" fontId="12" fillId="0" borderId="34" xfId="0" applyNumberFormat="1" applyFont="1" applyBorder="1"/>
    <xf numFmtId="3" fontId="8" fillId="0" borderId="25" xfId="0" applyNumberFormat="1" applyFont="1" applyBorder="1"/>
    <xf numFmtId="3" fontId="13" fillId="0" borderId="25" xfId="0" applyNumberFormat="1" applyFont="1" applyBorder="1"/>
    <xf numFmtId="3" fontId="14" fillId="0" borderId="25" xfId="0" applyNumberFormat="1" applyFont="1" applyBorder="1"/>
    <xf numFmtId="3" fontId="17" fillId="0" borderId="25" xfId="0" applyNumberFormat="1" applyFont="1" applyBorder="1"/>
    <xf numFmtId="3" fontId="10" fillId="0" borderId="25" xfId="0" applyNumberFormat="1" applyFont="1" applyBorder="1"/>
    <xf numFmtId="3" fontId="10" fillId="0" borderId="28" xfId="0" applyNumberFormat="1" applyFont="1" applyBorder="1"/>
    <xf numFmtId="3" fontId="8" fillId="7" borderId="14" xfId="0" applyNumberFormat="1" applyFont="1" applyFill="1" applyBorder="1"/>
    <xf numFmtId="4" fontId="14" fillId="0" borderId="25" xfId="0" applyNumberFormat="1" applyFont="1" applyBorder="1"/>
    <xf numFmtId="3" fontId="12" fillId="0" borderId="33" xfId="0" applyNumberFormat="1" applyFont="1" applyBorder="1"/>
    <xf numFmtId="4" fontId="13" fillId="0" borderId="25" xfId="0" applyNumberFormat="1" applyFont="1" applyBorder="1"/>
    <xf numFmtId="4" fontId="8" fillId="0" borderId="25" xfId="0" applyNumberFormat="1" applyFont="1" applyBorder="1"/>
    <xf numFmtId="4" fontId="8" fillId="0" borderId="14" xfId="0" applyNumberFormat="1" applyFont="1" applyBorder="1"/>
    <xf numFmtId="4" fontId="2" fillId="6" borderId="25" xfId="0" applyNumberFormat="1" applyFont="1" applyFill="1" applyBorder="1"/>
    <xf numFmtId="3" fontId="15" fillId="0" borderId="34" xfId="0" applyNumberFormat="1" applyFont="1" applyBorder="1"/>
    <xf numFmtId="3" fontId="2" fillId="7" borderId="14" xfId="0" applyNumberFormat="1" applyFont="1" applyFill="1" applyBorder="1"/>
    <xf numFmtId="0" fontId="2" fillId="0" borderId="14" xfId="0" applyFont="1" applyBorder="1" applyAlignment="1">
      <alignment horizontal="left" wrapText="1"/>
    </xf>
    <xf numFmtId="4" fontId="2" fillId="0" borderId="35" xfId="0" applyNumberFormat="1" applyFont="1" applyBorder="1"/>
    <xf numFmtId="4" fontId="2" fillId="0" borderId="36" xfId="0" applyNumberFormat="1" applyFont="1" applyBorder="1"/>
    <xf numFmtId="4" fontId="2" fillId="0" borderId="37" xfId="0" applyNumberFormat="1" applyFont="1" applyBorder="1"/>
    <xf numFmtId="4" fontId="2" fillId="0" borderId="38" xfId="0" applyNumberFormat="1" applyFont="1" applyBorder="1"/>
    <xf numFmtId="3" fontId="16" fillId="0" borderId="39" xfId="0" applyNumberFormat="1" applyFont="1" applyBorder="1"/>
    <xf numFmtId="3" fontId="6" fillId="0" borderId="39" xfId="0" applyNumberFormat="1" applyFont="1" applyBorder="1"/>
    <xf numFmtId="3" fontId="2" fillId="0" borderId="39" xfId="1" applyNumberFormat="1" applyFont="1" applyBorder="1" applyAlignment="1">
      <alignment horizontal="right"/>
    </xf>
    <xf numFmtId="3" fontId="3" fillId="0" borderId="39" xfId="1" applyNumberFormat="1" applyFont="1" applyBorder="1" applyAlignment="1">
      <alignment horizontal="right"/>
    </xf>
    <xf numFmtId="3" fontId="3" fillId="0" borderId="40" xfId="1" applyNumberFormat="1" applyFont="1" applyBorder="1" applyAlignment="1">
      <alignment horizontal="right"/>
    </xf>
    <xf numFmtId="4" fontId="6" fillId="0" borderId="39" xfId="0" applyNumberFormat="1" applyFont="1" applyBorder="1"/>
    <xf numFmtId="3" fontId="15" fillId="0" borderId="41" xfId="0" applyNumberFormat="1" applyFont="1" applyBorder="1"/>
    <xf numFmtId="4" fontId="16" fillId="0" borderId="39" xfId="0" applyNumberFormat="1" applyFont="1" applyBorder="1"/>
    <xf numFmtId="4" fontId="2" fillId="0" borderId="39" xfId="0" applyNumberFormat="1" applyFont="1" applyBorder="1"/>
    <xf numFmtId="4" fontId="8" fillId="0" borderId="35" xfId="0" applyNumberFormat="1" applyFont="1" applyBorder="1"/>
    <xf numFmtId="4" fontId="8" fillId="0" borderId="36" xfId="0" applyNumberFormat="1" applyFont="1" applyBorder="1"/>
    <xf numFmtId="4" fontId="8" fillId="0" borderId="37" xfId="0" applyNumberFormat="1" applyFont="1" applyBorder="1"/>
    <xf numFmtId="4" fontId="8" fillId="0" borderId="38" xfId="0" applyNumberFormat="1" applyFont="1" applyBorder="1"/>
    <xf numFmtId="3" fontId="8" fillId="0" borderId="39" xfId="0" applyNumberFormat="1" applyFont="1" applyBorder="1"/>
    <xf numFmtId="3" fontId="13" fillId="0" borderId="39" xfId="0" applyNumberFormat="1" applyFont="1" applyBorder="1"/>
    <xf numFmtId="3" fontId="14" fillId="0" borderId="39" xfId="0" applyNumberFormat="1" applyFont="1" applyBorder="1"/>
    <xf numFmtId="3" fontId="17" fillId="0" borderId="39" xfId="0" applyNumberFormat="1" applyFont="1" applyBorder="1"/>
    <xf numFmtId="3" fontId="10" fillId="0" borderId="39" xfId="0" applyNumberFormat="1" applyFont="1" applyBorder="1"/>
    <xf numFmtId="3" fontId="10" fillId="0" borderId="40" xfId="0" applyNumberFormat="1" applyFont="1" applyBorder="1"/>
    <xf numFmtId="4" fontId="14" fillId="0" borderId="39" xfId="0" applyNumberFormat="1" applyFont="1" applyBorder="1"/>
    <xf numFmtId="3" fontId="12" fillId="0" borderId="42" xfId="0" applyNumberFormat="1" applyFont="1" applyBorder="1"/>
    <xf numFmtId="4" fontId="13" fillId="0" borderId="39" xfId="0" applyNumberFormat="1" applyFont="1" applyBorder="1"/>
    <xf numFmtId="4" fontId="8" fillId="0" borderId="39" xfId="0" applyNumberFormat="1" applyFont="1" applyBorder="1"/>
    <xf numFmtId="0" fontId="17" fillId="8" borderId="13" xfId="0" applyFont="1" applyFill="1" applyBorder="1" applyAlignment="1">
      <alignment horizontal="center"/>
    </xf>
    <xf numFmtId="0" fontId="17" fillId="8" borderId="14" xfId="0" applyFont="1" applyFill="1" applyBorder="1"/>
    <xf numFmtId="4" fontId="8" fillId="8" borderId="43" xfId="0" applyNumberFormat="1" applyFont="1" applyFill="1" applyBorder="1"/>
    <xf numFmtId="4" fontId="8" fillId="8" borderId="44" xfId="0" applyNumberFormat="1" applyFont="1" applyFill="1" applyBorder="1"/>
    <xf numFmtId="4" fontId="8" fillId="8" borderId="45" xfId="0" applyNumberFormat="1" applyFont="1" applyFill="1" applyBorder="1"/>
    <xf numFmtId="4" fontId="8" fillId="8" borderId="25" xfId="0" applyNumberFormat="1" applyFont="1" applyFill="1" applyBorder="1"/>
    <xf numFmtId="4" fontId="8" fillId="8" borderId="46" xfId="0" applyNumberFormat="1" applyFont="1" applyFill="1" applyBorder="1"/>
    <xf numFmtId="3" fontId="12" fillId="8" borderId="34" xfId="0" applyNumberFormat="1" applyFont="1" applyFill="1" applyBorder="1"/>
    <xf numFmtId="3" fontId="8" fillId="8" borderId="47" xfId="0" applyNumberFormat="1" applyFont="1" applyFill="1" applyBorder="1"/>
    <xf numFmtId="3" fontId="13" fillId="8" borderId="47" xfId="0" applyNumberFormat="1" applyFont="1" applyFill="1" applyBorder="1"/>
    <xf numFmtId="3" fontId="14" fillId="8" borderId="47" xfId="0" applyNumberFormat="1" applyFont="1" applyFill="1" applyBorder="1"/>
    <xf numFmtId="3" fontId="17" fillId="8" borderId="47" xfId="0" applyNumberFormat="1" applyFont="1" applyFill="1" applyBorder="1"/>
    <xf numFmtId="3" fontId="10" fillId="8" borderId="47" xfId="0" applyNumberFormat="1" applyFont="1" applyFill="1" applyBorder="1"/>
    <xf numFmtId="3" fontId="10" fillId="8" borderId="48" xfId="0" applyNumberFormat="1" applyFont="1" applyFill="1" applyBorder="1"/>
    <xf numFmtId="4" fontId="14" fillId="8" borderId="47" xfId="0" applyNumberFormat="1" applyFont="1" applyFill="1" applyBorder="1"/>
    <xf numFmtId="3" fontId="12" fillId="8" borderId="49" xfId="0" applyNumberFormat="1" applyFont="1" applyFill="1" applyBorder="1"/>
    <xf numFmtId="4" fontId="13" fillId="8" borderId="47" xfId="0" applyNumberFormat="1" applyFont="1" applyFill="1" applyBorder="1"/>
    <xf numFmtId="4" fontId="8" fillId="8" borderId="47" xfId="0" applyNumberFormat="1" applyFont="1" applyFill="1" applyBorder="1"/>
    <xf numFmtId="4" fontId="8" fillId="8" borderId="14" xfId="0" applyNumberFormat="1" applyFont="1" applyFill="1" applyBorder="1"/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9" xfId="0" applyNumberFormat="1" applyFont="1" applyBorder="1"/>
    <xf numFmtId="3" fontId="2" fillId="0" borderId="18" xfId="0" applyNumberFormat="1" applyFont="1" applyBorder="1"/>
    <xf numFmtId="3" fontId="16" fillId="0" borderId="18" xfId="0" applyNumberFormat="1" applyFont="1" applyBorder="1"/>
    <xf numFmtId="3" fontId="6" fillId="0" borderId="18" xfId="0" applyNumberFormat="1" applyFont="1" applyBorder="1"/>
    <xf numFmtId="3" fontId="2" fillId="0" borderId="20" xfId="0" applyNumberFormat="1" applyFont="1" applyBorder="1"/>
    <xf numFmtId="4" fontId="6" fillId="0" borderId="18" xfId="0" applyNumberFormat="1" applyFont="1" applyBorder="1"/>
    <xf numFmtId="3" fontId="15" fillId="0" borderId="50" xfId="0" applyNumberFormat="1" applyFont="1" applyBorder="1"/>
    <xf numFmtId="4" fontId="16" fillId="0" borderId="18" xfId="0" applyNumberFormat="1" applyFont="1" applyBorder="1"/>
    <xf numFmtId="4" fontId="2" fillId="0" borderId="18" xfId="0" applyNumberFormat="1" applyFont="1" applyBorder="1"/>
    <xf numFmtId="3" fontId="2" fillId="0" borderId="28" xfId="0" applyNumberFormat="1" applyFont="1" applyBorder="1"/>
    <xf numFmtId="3" fontId="17" fillId="0" borderId="28" xfId="0" applyNumberFormat="1" applyFont="1" applyBorder="1"/>
    <xf numFmtId="4" fontId="6" fillId="9" borderId="25" xfId="0" applyNumberFormat="1" applyFont="1" applyFill="1" applyBorder="1"/>
    <xf numFmtId="0" fontId="17" fillId="0" borderId="14" xfId="0" applyFont="1" applyBorder="1" applyAlignment="1">
      <alignment horizontal="left" wrapText="1"/>
    </xf>
    <xf numFmtId="1" fontId="2" fillId="0" borderId="13" xfId="0" quotePrefix="1" applyNumberFormat="1" applyFont="1" applyBorder="1" applyAlignment="1">
      <alignment horizontal="center"/>
    </xf>
    <xf numFmtId="1" fontId="17" fillId="0" borderId="13" xfId="0" quotePrefix="1" applyNumberFormat="1" applyFont="1" applyBorder="1" applyAlignment="1">
      <alignment horizontal="center"/>
    </xf>
    <xf numFmtId="3" fontId="12" fillId="0" borderId="41" xfId="0" applyNumberFormat="1" applyFont="1" applyBorder="1"/>
    <xf numFmtId="1" fontId="17" fillId="8" borderId="13" xfId="0" quotePrefix="1" applyNumberFormat="1" applyFont="1" applyFill="1" applyBorder="1" applyAlignment="1">
      <alignment horizontal="center"/>
    </xf>
    <xf numFmtId="0" fontId="17" fillId="8" borderId="14" xfId="0" applyFont="1" applyFill="1" applyBorder="1" applyAlignment="1">
      <alignment wrapText="1"/>
    </xf>
    <xf numFmtId="4" fontId="8" fillId="8" borderId="22" xfId="0" applyNumberFormat="1" applyFont="1" applyFill="1" applyBorder="1"/>
    <xf numFmtId="4" fontId="8" fillId="8" borderId="23" xfId="0" applyNumberFormat="1" applyFont="1" applyFill="1" applyBorder="1"/>
    <xf numFmtId="4" fontId="8" fillId="8" borderId="24" xfId="0" applyNumberFormat="1" applyFont="1" applyFill="1" applyBorder="1"/>
    <xf numFmtId="4" fontId="8" fillId="8" borderId="26" xfId="0" applyNumberFormat="1" applyFont="1" applyFill="1" applyBorder="1"/>
    <xf numFmtId="3" fontId="8" fillId="8" borderId="25" xfId="0" applyNumberFormat="1" applyFont="1" applyFill="1" applyBorder="1"/>
    <xf numFmtId="3" fontId="17" fillId="8" borderId="25" xfId="0" applyNumberFormat="1" applyFont="1" applyFill="1" applyBorder="1"/>
    <xf numFmtId="3" fontId="14" fillId="8" borderId="25" xfId="0" applyNumberFormat="1" applyFont="1" applyFill="1" applyBorder="1"/>
    <xf numFmtId="3" fontId="8" fillId="8" borderId="28" xfId="0" applyNumberFormat="1" applyFont="1" applyFill="1" applyBorder="1"/>
    <xf numFmtId="4" fontId="14" fillId="8" borderId="25" xfId="0" applyNumberFormat="1" applyFont="1" applyFill="1" applyBorder="1"/>
    <xf numFmtId="4" fontId="12" fillId="8" borderId="25" xfId="0" applyNumberFormat="1" applyFont="1" applyFill="1" applyBorder="1"/>
    <xf numFmtId="4" fontId="13" fillId="8" borderId="25" xfId="0" applyNumberFormat="1" applyFont="1" applyFill="1" applyBorder="1"/>
    <xf numFmtId="4" fontId="15" fillId="0" borderId="25" xfId="0" applyNumberFormat="1" applyFont="1" applyBorder="1"/>
    <xf numFmtId="1" fontId="18" fillId="0" borderId="13" xfId="0" quotePrefix="1" applyNumberFormat="1" applyFont="1" applyBorder="1" applyAlignment="1">
      <alignment horizontal="center"/>
    </xf>
    <xf numFmtId="0" fontId="18" fillId="0" borderId="14" xfId="0" applyFont="1" applyBorder="1" applyAlignment="1">
      <alignment wrapText="1"/>
    </xf>
    <xf numFmtId="3" fontId="18" fillId="0" borderId="25" xfId="0" applyNumberFormat="1" applyFont="1" applyBorder="1"/>
    <xf numFmtId="4" fontId="2" fillId="8" borderId="22" xfId="0" applyNumberFormat="1" applyFont="1" applyFill="1" applyBorder="1"/>
    <xf numFmtId="4" fontId="2" fillId="8" borderId="23" xfId="0" applyNumberFormat="1" applyFont="1" applyFill="1" applyBorder="1"/>
    <xf numFmtId="4" fontId="2" fillId="8" borderId="24" xfId="0" applyNumberFormat="1" applyFont="1" applyFill="1" applyBorder="1"/>
    <xf numFmtId="4" fontId="2" fillId="8" borderId="26" xfId="0" applyNumberFormat="1" applyFont="1" applyFill="1" applyBorder="1"/>
    <xf numFmtId="3" fontId="2" fillId="8" borderId="25" xfId="0" applyNumberFormat="1" applyFont="1" applyFill="1" applyBorder="1"/>
    <xf numFmtId="3" fontId="16" fillId="8" borderId="25" xfId="0" applyNumberFormat="1" applyFont="1" applyFill="1" applyBorder="1"/>
    <xf numFmtId="3" fontId="6" fillId="8" borderId="25" xfId="0" applyNumberFormat="1" applyFont="1" applyFill="1" applyBorder="1"/>
    <xf numFmtId="3" fontId="18" fillId="8" borderId="25" xfId="0" applyNumberFormat="1" applyFont="1" applyFill="1" applyBorder="1"/>
    <xf numFmtId="3" fontId="18" fillId="8" borderId="28" xfId="0" applyNumberFormat="1" applyFont="1" applyFill="1" applyBorder="1"/>
    <xf numFmtId="4" fontId="6" fillId="8" borderId="25" xfId="0" applyNumberFormat="1" applyFont="1" applyFill="1" applyBorder="1"/>
    <xf numFmtId="4" fontId="15" fillId="8" borderId="25" xfId="0" applyNumberFormat="1" applyFont="1" applyFill="1" applyBorder="1"/>
    <xf numFmtId="4" fontId="16" fillId="8" borderId="25" xfId="0" applyNumberFormat="1" applyFont="1" applyFill="1" applyBorder="1"/>
    <xf numFmtId="4" fontId="2" fillId="8" borderId="25" xfId="0" applyNumberFormat="1" applyFont="1" applyFill="1" applyBorder="1"/>
    <xf numFmtId="0" fontId="8" fillId="10" borderId="13" xfId="0" applyFont="1" applyFill="1" applyBorder="1" applyAlignment="1">
      <alignment horizontal="center"/>
    </xf>
    <xf numFmtId="0" fontId="8" fillId="10" borderId="14" xfId="0" applyFont="1" applyFill="1" applyBorder="1" applyAlignment="1">
      <alignment wrapText="1"/>
    </xf>
    <xf numFmtId="4" fontId="8" fillId="10" borderId="22" xfId="0" applyNumberFormat="1" applyFont="1" applyFill="1" applyBorder="1"/>
    <xf numFmtId="4" fontId="8" fillId="10" borderId="23" xfId="0" applyNumberFormat="1" applyFont="1" applyFill="1" applyBorder="1"/>
    <xf numFmtId="4" fontId="8" fillId="10" borderId="24" xfId="0" applyNumberFormat="1" applyFont="1" applyFill="1" applyBorder="1"/>
    <xf numFmtId="4" fontId="8" fillId="10" borderId="25" xfId="0" applyNumberFormat="1" applyFont="1" applyFill="1" applyBorder="1"/>
    <xf numFmtId="4" fontId="8" fillId="10" borderId="26" xfId="0" applyNumberFormat="1" applyFont="1" applyFill="1" applyBorder="1"/>
    <xf numFmtId="3" fontId="12" fillId="10" borderId="34" xfId="0" applyNumberFormat="1" applyFont="1" applyFill="1" applyBorder="1"/>
    <xf numFmtId="3" fontId="8" fillId="10" borderId="25" xfId="0" applyNumberFormat="1" applyFont="1" applyFill="1" applyBorder="1"/>
    <xf numFmtId="3" fontId="13" fillId="10" borderId="25" xfId="0" applyNumberFormat="1" applyFont="1" applyFill="1" applyBorder="1"/>
    <xf numFmtId="3" fontId="14" fillId="10" borderId="25" xfId="0" applyNumberFormat="1" applyFont="1" applyFill="1" applyBorder="1"/>
    <xf numFmtId="3" fontId="14" fillId="3" borderId="25" xfId="0" applyNumberFormat="1" applyFont="1" applyFill="1" applyBorder="1"/>
    <xf numFmtId="4" fontId="14" fillId="10" borderId="25" xfId="0" applyNumberFormat="1" applyFont="1" applyFill="1" applyBorder="1"/>
    <xf numFmtId="4" fontId="12" fillId="10" borderId="25" xfId="0" applyNumberFormat="1" applyFont="1" applyFill="1" applyBorder="1"/>
    <xf numFmtId="4" fontId="13" fillId="10" borderId="25" xfId="0" applyNumberFormat="1" applyFont="1" applyFill="1" applyBorder="1"/>
    <xf numFmtId="4" fontId="8" fillId="10" borderId="14" xfId="0" applyNumberFormat="1" applyFont="1" applyFill="1" applyBorder="1"/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wrapText="1"/>
    </xf>
    <xf numFmtId="4" fontId="2" fillId="6" borderId="51" xfId="0" applyNumberFormat="1" applyFont="1" applyFill="1" applyBorder="1"/>
    <xf numFmtId="4" fontId="2" fillId="6" borderId="52" xfId="0" applyNumberFormat="1" applyFont="1" applyFill="1" applyBorder="1"/>
    <xf numFmtId="4" fontId="2" fillId="6" borderId="53" xfId="0" applyNumberFormat="1" applyFont="1" applyFill="1" applyBorder="1"/>
    <xf numFmtId="4" fontId="2" fillId="6" borderId="54" xfId="0" applyNumberFormat="1" applyFont="1" applyFill="1" applyBorder="1"/>
    <xf numFmtId="3" fontId="15" fillId="6" borderId="55" xfId="0" applyNumberFormat="1" applyFont="1" applyFill="1" applyBorder="1"/>
    <xf numFmtId="3" fontId="2" fillId="0" borderId="56" xfId="0" applyNumberFormat="1" applyFont="1" applyBorder="1"/>
    <xf numFmtId="3" fontId="16" fillId="0" borderId="56" xfId="0" applyNumberFormat="1" applyFont="1" applyBorder="1"/>
    <xf numFmtId="3" fontId="6" fillId="6" borderId="57" xfId="0" applyNumberFormat="1" applyFont="1" applyFill="1" applyBorder="1"/>
    <xf numFmtId="3" fontId="8" fillId="6" borderId="58" xfId="0" applyNumberFormat="1" applyFont="1" applyFill="1" applyBorder="1"/>
    <xf numFmtId="3" fontId="10" fillId="6" borderId="58" xfId="0" applyNumberFormat="1" applyFont="1" applyFill="1" applyBorder="1"/>
    <xf numFmtId="3" fontId="10" fillId="6" borderId="59" xfId="0" applyNumberFormat="1" applyFont="1" applyFill="1" applyBorder="1"/>
    <xf numFmtId="4" fontId="6" fillId="6" borderId="58" xfId="0" applyNumberFormat="1" applyFont="1" applyFill="1" applyBorder="1"/>
    <xf numFmtId="4" fontId="15" fillId="6" borderId="58" xfId="0" applyNumberFormat="1" applyFont="1" applyFill="1" applyBorder="1"/>
    <xf numFmtId="4" fontId="16" fillId="0" borderId="58" xfId="0" applyNumberFormat="1" applyFont="1" applyBorder="1"/>
    <xf numFmtId="4" fontId="2" fillId="0" borderId="58" xfId="0" applyNumberFormat="1" applyFont="1" applyBorder="1"/>
    <xf numFmtId="0" fontId="2" fillId="6" borderId="0" xfId="0" applyFont="1" applyFill="1"/>
    <xf numFmtId="4" fontId="2" fillId="6" borderId="60" xfId="0" applyNumberFormat="1" applyFont="1" applyFill="1" applyBorder="1"/>
    <xf numFmtId="4" fontId="2" fillId="6" borderId="61" xfId="0" applyNumberFormat="1" applyFont="1" applyFill="1" applyBorder="1"/>
    <xf numFmtId="4" fontId="2" fillId="6" borderId="62" xfId="0" applyNumberFormat="1" applyFont="1" applyFill="1" applyBorder="1"/>
    <xf numFmtId="4" fontId="2" fillId="6" borderId="63" xfId="0" applyNumberFormat="1" applyFont="1" applyFill="1" applyBorder="1"/>
    <xf numFmtId="3" fontId="6" fillId="6" borderId="64" xfId="0" applyNumberFormat="1" applyFont="1" applyFill="1" applyBorder="1"/>
    <xf numFmtId="3" fontId="8" fillId="6" borderId="65" xfId="0" applyNumberFormat="1" applyFont="1" applyFill="1" applyBorder="1"/>
    <xf numFmtId="3" fontId="10" fillId="6" borderId="65" xfId="0" applyNumberFormat="1" applyFont="1" applyFill="1" applyBorder="1"/>
    <xf numFmtId="3" fontId="10" fillId="6" borderId="66" xfId="0" applyNumberFormat="1" applyFont="1" applyFill="1" applyBorder="1"/>
    <xf numFmtId="4" fontId="15" fillId="6" borderId="65" xfId="0" applyNumberFormat="1" applyFont="1" applyFill="1" applyBorder="1"/>
    <xf numFmtId="4" fontId="2" fillId="0" borderId="67" xfId="0" applyNumberFormat="1" applyFont="1" applyBorder="1"/>
    <xf numFmtId="4" fontId="2" fillId="0" borderId="68" xfId="0" applyNumberFormat="1" applyFont="1" applyBorder="1"/>
    <xf numFmtId="4" fontId="2" fillId="0" borderId="69" xfId="0" applyNumberFormat="1" applyFont="1" applyBorder="1"/>
    <xf numFmtId="4" fontId="2" fillId="0" borderId="70" xfId="0" applyNumberFormat="1" applyFont="1" applyBorder="1"/>
    <xf numFmtId="3" fontId="15" fillId="0" borderId="55" xfId="0" applyNumberFormat="1" applyFont="1" applyBorder="1"/>
    <xf numFmtId="3" fontId="6" fillId="0" borderId="71" xfId="0" applyNumberFormat="1" applyFont="1" applyBorder="1"/>
    <xf numFmtId="3" fontId="2" fillId="0" borderId="72" xfId="0" applyNumberFormat="1" applyFont="1" applyBorder="1"/>
    <xf numFmtId="3" fontId="3" fillId="0" borderId="72" xfId="0" applyNumberFormat="1" applyFont="1" applyBorder="1"/>
    <xf numFmtId="3" fontId="3" fillId="0" borderId="73" xfId="0" applyNumberFormat="1" applyFont="1" applyBorder="1"/>
    <xf numFmtId="4" fontId="15" fillId="0" borderId="72" xfId="0" applyNumberFormat="1" applyFont="1" applyBorder="1"/>
    <xf numFmtId="4" fontId="2" fillId="0" borderId="74" xfId="0" applyNumberFormat="1" applyFont="1" applyBorder="1"/>
    <xf numFmtId="4" fontId="2" fillId="0" borderId="75" xfId="0" applyNumberFormat="1" applyFont="1" applyBorder="1"/>
    <xf numFmtId="4" fontId="2" fillId="0" borderId="76" xfId="0" applyNumberFormat="1" applyFont="1" applyBorder="1"/>
    <xf numFmtId="4" fontId="2" fillId="0" borderId="77" xfId="0" applyNumberFormat="1" applyFont="1" applyBorder="1"/>
    <xf numFmtId="3" fontId="6" fillId="0" borderId="78" xfId="0" applyNumberFormat="1" applyFont="1" applyBorder="1"/>
    <xf numFmtId="3" fontId="2" fillId="0" borderId="79" xfId="0" applyNumberFormat="1" applyFont="1" applyBorder="1"/>
    <xf numFmtId="3" fontId="3" fillId="0" borderId="79" xfId="0" applyNumberFormat="1" applyFont="1" applyBorder="1"/>
    <xf numFmtId="3" fontId="3" fillId="0" borderId="80" xfId="0" applyNumberFormat="1" applyFont="1" applyBorder="1"/>
    <xf numFmtId="4" fontId="2" fillId="0" borderId="43" xfId="0" applyNumberFormat="1" applyFont="1" applyBorder="1"/>
    <xf numFmtId="4" fontId="2" fillId="0" borderId="44" xfId="0" applyNumberFormat="1" applyFont="1" applyBorder="1"/>
    <xf numFmtId="4" fontId="2" fillId="0" borderId="45" xfId="0" applyNumberFormat="1" applyFont="1" applyBorder="1"/>
    <xf numFmtId="4" fontId="2" fillId="0" borderId="46" xfId="0" applyNumberFormat="1" applyFont="1" applyBorder="1"/>
    <xf numFmtId="3" fontId="2" fillId="0" borderId="81" xfId="0" applyNumberFormat="1" applyFont="1" applyBorder="1"/>
    <xf numFmtId="3" fontId="16" fillId="0" borderId="81" xfId="0" applyNumberFormat="1" applyFont="1" applyBorder="1"/>
    <xf numFmtId="3" fontId="6" fillId="0" borderId="82" xfId="0" applyNumberFormat="1" applyFont="1" applyBorder="1"/>
    <xf numFmtId="3" fontId="2" fillId="0" borderId="47" xfId="0" applyNumberFormat="1" applyFont="1" applyBorder="1"/>
    <xf numFmtId="3" fontId="3" fillId="0" borderId="47" xfId="0" applyNumberFormat="1" applyFont="1" applyBorder="1"/>
    <xf numFmtId="3" fontId="3" fillId="0" borderId="48" xfId="0" applyNumberFormat="1" applyFont="1" applyBorder="1"/>
    <xf numFmtId="4" fontId="15" fillId="0" borderId="47" xfId="0" applyNumberFormat="1" applyFont="1" applyBorder="1"/>
    <xf numFmtId="0" fontId="2" fillId="0" borderId="83" xfId="0" applyFont="1" applyBorder="1" applyAlignment="1">
      <alignment horizontal="center"/>
    </xf>
    <xf numFmtId="0" fontId="2" fillId="0" borderId="84" xfId="0" applyFont="1" applyBorder="1" applyAlignment="1">
      <alignment wrapText="1"/>
    </xf>
    <xf numFmtId="3" fontId="15" fillId="0" borderId="85" xfId="0" applyNumberFormat="1" applyFont="1" applyBorder="1"/>
    <xf numFmtId="3" fontId="2" fillId="0" borderId="86" xfId="0" applyNumberFormat="1" applyFont="1" applyBorder="1"/>
    <xf numFmtId="3" fontId="6" fillId="0" borderId="87" xfId="0" applyNumberFormat="1" applyFont="1" applyBorder="1"/>
    <xf numFmtId="3" fontId="3" fillId="0" borderId="18" xfId="0" applyNumberFormat="1" applyFont="1" applyBorder="1"/>
    <xf numFmtId="3" fontId="3" fillId="0" borderId="20" xfId="0" applyNumberFormat="1" applyFont="1" applyBorder="1"/>
    <xf numFmtId="4" fontId="15" fillId="0" borderId="18" xfId="0" applyNumberFormat="1" applyFont="1" applyBorder="1"/>
    <xf numFmtId="4" fontId="2" fillId="6" borderId="17" xfId="0" applyNumberFormat="1" applyFont="1" applyFill="1" applyBorder="1"/>
    <xf numFmtId="4" fontId="2" fillId="6" borderId="19" xfId="0" applyNumberFormat="1" applyFont="1" applyFill="1" applyBorder="1"/>
    <xf numFmtId="3" fontId="15" fillId="0" borderId="88" xfId="0" applyNumberFormat="1" applyFont="1" applyBorder="1"/>
    <xf numFmtId="0" fontId="8" fillId="11" borderId="89" xfId="0" applyFont="1" applyFill="1" applyBorder="1" applyAlignment="1">
      <alignment horizontal="center"/>
    </xf>
    <xf numFmtId="0" fontId="8" fillId="11" borderId="90" xfId="0" applyFont="1" applyFill="1" applyBorder="1" applyAlignment="1">
      <alignment wrapText="1"/>
    </xf>
    <xf numFmtId="4" fontId="8" fillId="11" borderId="91" xfId="0" applyNumberFormat="1" applyFont="1" applyFill="1" applyBorder="1"/>
    <xf numFmtId="4" fontId="8" fillId="11" borderId="92" xfId="0" applyNumberFormat="1" applyFont="1" applyFill="1" applyBorder="1"/>
    <xf numFmtId="4" fontId="8" fillId="11" borderId="93" xfId="0" applyNumberFormat="1" applyFont="1" applyFill="1" applyBorder="1"/>
    <xf numFmtId="4" fontId="8" fillId="11" borderId="94" xfId="0" applyNumberFormat="1" applyFont="1" applyFill="1" applyBorder="1"/>
    <xf numFmtId="4" fontId="8" fillId="11" borderId="95" xfId="0" applyNumberFormat="1" applyFont="1" applyFill="1" applyBorder="1"/>
    <xf numFmtId="4" fontId="12" fillId="11" borderId="93" xfId="0" applyNumberFormat="1" applyFont="1" applyFill="1" applyBorder="1"/>
    <xf numFmtId="3" fontId="8" fillId="11" borderId="96" xfId="0" applyNumberFormat="1" applyFont="1" applyFill="1" applyBorder="1"/>
    <xf numFmtId="3" fontId="14" fillId="11" borderId="97" xfId="0" applyNumberFormat="1" applyFont="1" applyFill="1" applyBorder="1"/>
    <xf numFmtId="3" fontId="14" fillId="11" borderId="94" xfId="0" applyNumberFormat="1" applyFont="1" applyFill="1" applyBorder="1"/>
    <xf numFmtId="3" fontId="14" fillId="11" borderId="98" xfId="0" applyNumberFormat="1" applyFont="1" applyFill="1" applyBorder="1"/>
    <xf numFmtId="3" fontId="8" fillId="7" borderId="99" xfId="0" applyNumberFormat="1" applyFont="1" applyFill="1" applyBorder="1"/>
    <xf numFmtId="4" fontId="14" fillId="11" borderId="94" xfId="0" applyNumberFormat="1" applyFont="1" applyFill="1" applyBorder="1"/>
    <xf numFmtId="4" fontId="12" fillId="11" borderId="94" xfId="0" applyNumberFormat="1" applyFont="1" applyFill="1" applyBorder="1"/>
    <xf numFmtId="4" fontId="13" fillId="11" borderId="94" xfId="0" applyNumberFormat="1" applyFont="1" applyFill="1" applyBorder="1"/>
    <xf numFmtId="4" fontId="8" fillId="11" borderId="90" xfId="0" applyNumberFormat="1" applyFont="1" applyFill="1" applyBorder="1"/>
    <xf numFmtId="1" fontId="2" fillId="10" borderId="12" xfId="0" quotePrefix="1" applyNumberFormat="1" applyFont="1" applyFill="1" applyBorder="1" applyAlignment="1">
      <alignment horizontal="center"/>
    </xf>
    <xf numFmtId="0" fontId="8" fillId="10" borderId="11" xfId="0" applyFont="1" applyFill="1" applyBorder="1" applyAlignment="1">
      <alignment wrapText="1"/>
    </xf>
    <xf numFmtId="4" fontId="8" fillId="10" borderId="100" xfId="0" applyNumberFormat="1" applyFont="1" applyFill="1" applyBorder="1"/>
    <xf numFmtId="4" fontId="8" fillId="10" borderId="101" xfId="0" applyNumberFormat="1" applyFont="1" applyFill="1" applyBorder="1"/>
    <xf numFmtId="4" fontId="8" fillId="10" borderId="9" xfId="0" applyNumberFormat="1" applyFont="1" applyFill="1" applyBorder="1"/>
    <xf numFmtId="4" fontId="8" fillId="10" borderId="10" xfId="0" applyNumberFormat="1" applyFont="1" applyFill="1" applyBorder="1"/>
    <xf numFmtId="4" fontId="8" fillId="10" borderId="102" xfId="0" applyNumberFormat="1" applyFont="1" applyFill="1" applyBorder="1"/>
    <xf numFmtId="4" fontId="12" fillId="10" borderId="9" xfId="0" applyNumberFormat="1" applyFont="1" applyFill="1" applyBorder="1"/>
    <xf numFmtId="3" fontId="8" fillId="10" borderId="10" xfId="0" applyNumberFormat="1" applyFont="1" applyFill="1" applyBorder="1"/>
    <xf numFmtId="3" fontId="13" fillId="10" borderId="10" xfId="0" applyNumberFormat="1" applyFont="1" applyFill="1" applyBorder="1"/>
    <xf numFmtId="3" fontId="14" fillId="10" borderId="10" xfId="0" applyNumberFormat="1" applyFont="1" applyFill="1" applyBorder="1"/>
    <xf numFmtId="3" fontId="8" fillId="7" borderId="11" xfId="0" applyNumberFormat="1" applyFont="1" applyFill="1" applyBorder="1"/>
    <xf numFmtId="4" fontId="14" fillId="10" borderId="10" xfId="0" applyNumberFormat="1" applyFont="1" applyFill="1" applyBorder="1"/>
    <xf numFmtId="4" fontId="12" fillId="10" borderId="10" xfId="0" applyNumberFormat="1" applyFont="1" applyFill="1" applyBorder="1"/>
    <xf numFmtId="4" fontId="13" fillId="10" borderId="10" xfId="0" applyNumberFormat="1" applyFont="1" applyFill="1" applyBorder="1"/>
    <xf numFmtId="4" fontId="8" fillId="10" borderId="11" xfId="0" applyNumberFormat="1" applyFont="1" applyFill="1" applyBorder="1"/>
    <xf numFmtId="1" fontId="2" fillId="0" borderId="18" xfId="0" quotePrefix="1" applyNumberFormat="1" applyFont="1" applyBorder="1" applyAlignment="1">
      <alignment horizontal="center"/>
    </xf>
    <xf numFmtId="0" fontId="8" fillId="0" borderId="18" xfId="0" applyFont="1" applyBorder="1" applyAlignment="1">
      <alignment wrapText="1"/>
    </xf>
    <xf numFmtId="3" fontId="10" fillId="0" borderId="18" xfId="0" applyNumberFormat="1" applyFont="1" applyBorder="1"/>
    <xf numFmtId="4" fontId="8" fillId="0" borderId="18" xfId="0" applyNumberFormat="1" applyFont="1" applyBorder="1"/>
    <xf numFmtId="4" fontId="8" fillId="0" borderId="0" xfId="0" applyNumberFormat="1" applyFont="1"/>
    <xf numFmtId="4" fontId="8" fillId="6" borderId="0" xfId="0" applyNumberFormat="1" applyFont="1" applyFill="1"/>
    <xf numFmtId="3" fontId="11" fillId="12" borderId="103" xfId="0" applyNumberFormat="1" applyFont="1" applyFill="1" applyBorder="1"/>
    <xf numFmtId="3" fontId="8" fillId="0" borderId="18" xfId="0" applyNumberFormat="1" applyFont="1" applyBorder="1"/>
    <xf numFmtId="3" fontId="19" fillId="0" borderId="18" xfId="0" applyNumberFormat="1" applyFont="1" applyBorder="1"/>
    <xf numFmtId="3" fontId="14" fillId="0" borderId="18" xfId="0" applyNumberFormat="1" applyFont="1" applyBorder="1"/>
    <xf numFmtId="3" fontId="8" fillId="13" borderId="104" xfId="0" applyNumberFormat="1" applyFont="1" applyFill="1" applyBorder="1"/>
    <xf numFmtId="0" fontId="2" fillId="0" borderId="25" xfId="0" applyFont="1" applyBorder="1"/>
    <xf numFmtId="0" fontId="9" fillId="0" borderId="25" xfId="0" applyFont="1" applyBorder="1"/>
    <xf numFmtId="3" fontId="11" fillId="14" borderId="33" xfId="0" applyNumberFormat="1" applyFont="1" applyFill="1" applyBorder="1"/>
    <xf numFmtId="3" fontId="9" fillId="0" borderId="25" xfId="0" applyNumberFormat="1" applyFont="1" applyBorder="1"/>
    <xf numFmtId="3" fontId="8" fillId="12" borderId="105" xfId="0" applyNumberFormat="1" applyFont="1" applyFill="1" applyBorder="1"/>
    <xf numFmtId="3" fontId="11" fillId="12" borderId="106" xfId="0" applyNumberFormat="1" applyFont="1" applyFill="1" applyBorder="1"/>
    <xf numFmtId="0" fontId="20" fillId="0" borderId="25" xfId="0" applyFont="1" applyBorder="1"/>
    <xf numFmtId="3" fontId="4" fillId="0" borderId="25" xfId="0" applyNumberFormat="1" applyFont="1" applyBorder="1"/>
    <xf numFmtId="3" fontId="5" fillId="0" borderId="25" xfId="0" applyNumberFormat="1" applyFont="1" applyBorder="1"/>
    <xf numFmtId="3" fontId="7" fillId="0" borderId="25" xfId="0" applyNumberFormat="1" applyFont="1" applyBorder="1"/>
    <xf numFmtId="0" fontId="8" fillId="0" borderId="25" xfId="0" applyFont="1" applyBorder="1"/>
    <xf numFmtId="3" fontId="11" fillId="0" borderId="25" xfId="0" applyNumberFormat="1" applyFont="1" applyBorder="1"/>
    <xf numFmtId="3" fontId="19" fillId="0" borderId="25" xfId="0" applyNumberFormat="1" applyFont="1" applyBorder="1"/>
    <xf numFmtId="4" fontId="9" fillId="0" borderId="25" xfId="0" applyNumberFormat="1" applyFont="1" applyBorder="1"/>
    <xf numFmtId="0" fontId="8" fillId="0" borderId="25" xfId="0" quotePrefix="1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wrapText="1"/>
    </xf>
    <xf numFmtId="3" fontId="10" fillId="0" borderId="25" xfId="0" applyNumberFormat="1" applyFont="1" applyBorder="1" applyAlignment="1">
      <alignment horizontal="center" wrapText="1"/>
    </xf>
    <xf numFmtId="4" fontId="8" fillId="0" borderId="25" xfId="0" applyNumberFormat="1" applyFont="1" applyBorder="1" applyAlignment="1">
      <alignment horizontal="center" wrapText="1"/>
    </xf>
    <xf numFmtId="4" fontId="8" fillId="6" borderId="25" xfId="0" applyNumberFormat="1" applyFont="1" applyFill="1" applyBorder="1" applyAlignment="1">
      <alignment horizontal="center" wrapText="1"/>
    </xf>
    <xf numFmtId="3" fontId="8" fillId="0" borderId="25" xfId="0" applyNumberFormat="1" applyFont="1" applyBorder="1" applyAlignment="1">
      <alignment horizontal="center" wrapText="1"/>
    </xf>
    <xf numFmtId="3" fontId="19" fillId="0" borderId="25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wrapText="1"/>
    </xf>
    <xf numFmtId="0" fontId="21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/>
    </xf>
    <xf numFmtId="0" fontId="10" fillId="0" borderId="25" xfId="0" quotePrefix="1" applyFont="1" applyBorder="1" applyAlignment="1">
      <alignment horizontal="center" wrapText="1"/>
    </xf>
    <xf numFmtId="4" fontId="8" fillId="0" borderId="25" xfId="0" quotePrefix="1" applyNumberFormat="1" applyFont="1" applyBorder="1" applyAlignment="1">
      <alignment horizontal="center"/>
    </xf>
    <xf numFmtId="4" fontId="8" fillId="6" borderId="25" xfId="0" quotePrefix="1" applyNumberFormat="1" applyFont="1" applyFill="1" applyBorder="1" applyAlignment="1">
      <alignment horizontal="center"/>
    </xf>
    <xf numFmtId="3" fontId="19" fillId="0" borderId="25" xfId="0" quotePrefix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wrapText="1"/>
    </xf>
    <xf numFmtId="4" fontId="3" fillId="0" borderId="25" xfId="0" applyNumberFormat="1" applyFont="1" applyBorder="1"/>
    <xf numFmtId="0" fontId="17" fillId="0" borderId="25" xfId="0" applyFont="1" applyBorder="1" applyAlignment="1">
      <alignment horizontal="center"/>
    </xf>
    <xf numFmtId="0" fontId="17" fillId="0" borderId="25" xfId="0" applyFont="1" applyBorder="1" applyAlignment="1">
      <alignment wrapText="1"/>
    </xf>
    <xf numFmtId="4" fontId="10" fillId="0" borderId="25" xfId="0" applyNumberFormat="1" applyFont="1" applyBorder="1"/>
    <xf numFmtId="0" fontId="2" fillId="0" borderId="25" xfId="0" applyFont="1" applyBorder="1" applyAlignment="1">
      <alignment horizontal="left" wrapText="1"/>
    </xf>
    <xf numFmtId="3" fontId="2" fillId="0" borderId="25" xfId="1" applyNumberFormat="1" applyFont="1" applyBorder="1" applyAlignment="1">
      <alignment horizontal="right"/>
    </xf>
    <xf numFmtId="3" fontId="3" fillId="0" borderId="25" xfId="1" applyNumberFormat="1" applyFont="1" applyBorder="1" applyAlignment="1">
      <alignment horizontal="right"/>
    </xf>
    <xf numFmtId="0" fontId="17" fillId="0" borderId="25" xfId="0" applyFont="1" applyBorder="1"/>
    <xf numFmtId="0" fontId="17" fillId="0" borderId="0" xfId="0" applyFont="1"/>
    <xf numFmtId="4" fontId="10" fillId="0" borderId="0" xfId="0" applyNumberFormat="1" applyFont="1"/>
    <xf numFmtId="4" fontId="2" fillId="6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3" fontId="9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left"/>
    </xf>
    <xf numFmtId="3" fontId="8" fillId="6" borderId="0" xfId="0" applyNumberFormat="1" applyFont="1" applyFill="1"/>
    <xf numFmtId="0" fontId="0" fillId="0" borderId="0" xfId="0"/>
    <xf numFmtId="4" fontId="8" fillId="0" borderId="9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center"/>
    </xf>
    <xf numFmtId="3" fontId="2" fillId="5" borderId="14" xfId="0" applyNumberFormat="1" applyFont="1" applyFill="1" applyBorder="1"/>
  </cellXfs>
  <cellStyles count="2">
    <cellStyle name="Comma_Sheet3" xfId="1" xr:uid="{904BC254-AAC6-4359-B88E-FD527E0CBF8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5923-DBCD-4F34-BF24-37CB264D2445}">
  <sheetPr>
    <tabColor rgb="FFFF0000"/>
    <pageSetUpPr fitToPage="1"/>
  </sheetPr>
  <dimension ref="A1:Z121"/>
  <sheetViews>
    <sheetView tabSelected="1" topLeftCell="A3" zoomScale="130" zoomScaleNormal="130" workbookViewId="0">
      <selection activeCell="J8" sqref="J8:T8"/>
    </sheetView>
  </sheetViews>
  <sheetFormatPr defaultRowHeight="11.25" x14ac:dyDescent="0.2"/>
  <cols>
    <col min="1" max="1" width="5.85546875" style="1" customWidth="1"/>
    <col min="2" max="2" width="25" style="1" customWidth="1"/>
    <col min="3" max="3" width="9.85546875" style="2" hidden="1" customWidth="1"/>
    <col min="4" max="8" width="10.5703125" style="3" hidden="1" customWidth="1"/>
    <col min="9" max="9" width="10.5703125" style="3" customWidth="1"/>
    <col min="10" max="10" width="10" style="4" bestFit="1" customWidth="1"/>
    <col min="11" max="11" width="9.85546875" style="5" customWidth="1"/>
    <col min="12" max="12" width="8.140625" style="5" customWidth="1"/>
    <col min="13" max="14" width="8.42578125" style="5" customWidth="1"/>
    <col min="15" max="15" width="9" style="6" customWidth="1"/>
    <col min="16" max="16" width="9" style="7" customWidth="1"/>
    <col min="17" max="17" width="9.42578125" style="5" hidden="1" customWidth="1"/>
    <col min="18" max="19" width="9.28515625" style="8" hidden="1" customWidth="1"/>
    <col min="20" max="20" width="9.85546875" style="3" customWidth="1"/>
    <col min="21" max="22" width="10.5703125" style="3" customWidth="1"/>
    <col min="23" max="23" width="10" style="3" customWidth="1"/>
    <col min="24" max="24" width="10.5703125" style="3" customWidth="1"/>
    <col min="25" max="25" width="9.28515625" style="3" customWidth="1"/>
    <col min="26" max="26" width="8.5703125" style="3" customWidth="1"/>
    <col min="27" max="261" width="9.140625" style="1"/>
    <col min="262" max="262" width="5.85546875" style="1" customWidth="1"/>
    <col min="263" max="263" width="25" style="1" customWidth="1"/>
    <col min="264" max="264" width="10" style="1" bestFit="1" customWidth="1"/>
    <col min="265" max="265" width="9.85546875" style="1" customWidth="1"/>
    <col min="266" max="266" width="10" style="1" bestFit="1" customWidth="1"/>
    <col min="267" max="267" width="9.85546875" style="1" customWidth="1"/>
    <col min="268" max="268" width="8.140625" style="1" customWidth="1"/>
    <col min="269" max="270" width="8.42578125" style="1" customWidth="1"/>
    <col min="271" max="272" width="9" style="1" customWidth="1"/>
    <col min="273" max="275" width="0" style="1" hidden="1" customWidth="1"/>
    <col min="276" max="276" width="9.85546875" style="1" customWidth="1"/>
    <col min="277" max="278" width="10.5703125" style="1" customWidth="1"/>
    <col min="279" max="279" width="10" style="1" customWidth="1"/>
    <col min="280" max="280" width="10.5703125" style="1" customWidth="1"/>
    <col min="281" max="281" width="9.28515625" style="1" customWidth="1"/>
    <col min="282" max="282" width="8.5703125" style="1" customWidth="1"/>
    <col min="283" max="517" width="9.140625" style="1"/>
    <col min="518" max="518" width="5.85546875" style="1" customWidth="1"/>
    <col min="519" max="519" width="25" style="1" customWidth="1"/>
    <col min="520" max="520" width="10" style="1" bestFit="1" customWidth="1"/>
    <col min="521" max="521" width="9.85546875" style="1" customWidth="1"/>
    <col min="522" max="522" width="10" style="1" bestFit="1" customWidth="1"/>
    <col min="523" max="523" width="9.85546875" style="1" customWidth="1"/>
    <col min="524" max="524" width="8.140625" style="1" customWidth="1"/>
    <col min="525" max="526" width="8.42578125" style="1" customWidth="1"/>
    <col min="527" max="528" width="9" style="1" customWidth="1"/>
    <col min="529" max="531" width="0" style="1" hidden="1" customWidth="1"/>
    <col min="532" max="532" width="9.85546875" style="1" customWidth="1"/>
    <col min="533" max="534" width="10.5703125" style="1" customWidth="1"/>
    <col min="535" max="535" width="10" style="1" customWidth="1"/>
    <col min="536" max="536" width="10.5703125" style="1" customWidth="1"/>
    <col min="537" max="537" width="9.28515625" style="1" customWidth="1"/>
    <col min="538" max="538" width="8.5703125" style="1" customWidth="1"/>
    <col min="539" max="773" width="9.140625" style="1"/>
    <col min="774" max="774" width="5.85546875" style="1" customWidth="1"/>
    <col min="775" max="775" width="25" style="1" customWidth="1"/>
    <col min="776" max="776" width="10" style="1" bestFit="1" customWidth="1"/>
    <col min="777" max="777" width="9.85546875" style="1" customWidth="1"/>
    <col min="778" max="778" width="10" style="1" bestFit="1" customWidth="1"/>
    <col min="779" max="779" width="9.85546875" style="1" customWidth="1"/>
    <col min="780" max="780" width="8.140625" style="1" customWidth="1"/>
    <col min="781" max="782" width="8.42578125" style="1" customWidth="1"/>
    <col min="783" max="784" width="9" style="1" customWidth="1"/>
    <col min="785" max="787" width="0" style="1" hidden="1" customWidth="1"/>
    <col min="788" max="788" width="9.85546875" style="1" customWidth="1"/>
    <col min="789" max="790" width="10.5703125" style="1" customWidth="1"/>
    <col min="791" max="791" width="10" style="1" customWidth="1"/>
    <col min="792" max="792" width="10.5703125" style="1" customWidth="1"/>
    <col min="793" max="793" width="9.28515625" style="1" customWidth="1"/>
    <col min="794" max="794" width="8.5703125" style="1" customWidth="1"/>
    <col min="795" max="1029" width="9.140625" style="1"/>
    <col min="1030" max="1030" width="5.85546875" style="1" customWidth="1"/>
    <col min="1031" max="1031" width="25" style="1" customWidth="1"/>
    <col min="1032" max="1032" width="10" style="1" bestFit="1" customWidth="1"/>
    <col min="1033" max="1033" width="9.85546875" style="1" customWidth="1"/>
    <col min="1034" max="1034" width="10" style="1" bestFit="1" customWidth="1"/>
    <col min="1035" max="1035" width="9.85546875" style="1" customWidth="1"/>
    <col min="1036" max="1036" width="8.140625" style="1" customWidth="1"/>
    <col min="1037" max="1038" width="8.42578125" style="1" customWidth="1"/>
    <col min="1039" max="1040" width="9" style="1" customWidth="1"/>
    <col min="1041" max="1043" width="0" style="1" hidden="1" customWidth="1"/>
    <col min="1044" max="1044" width="9.85546875" style="1" customWidth="1"/>
    <col min="1045" max="1046" width="10.5703125" style="1" customWidth="1"/>
    <col min="1047" max="1047" width="10" style="1" customWidth="1"/>
    <col min="1048" max="1048" width="10.5703125" style="1" customWidth="1"/>
    <col min="1049" max="1049" width="9.28515625" style="1" customWidth="1"/>
    <col min="1050" max="1050" width="8.5703125" style="1" customWidth="1"/>
    <col min="1051" max="1285" width="9.140625" style="1"/>
    <col min="1286" max="1286" width="5.85546875" style="1" customWidth="1"/>
    <col min="1287" max="1287" width="25" style="1" customWidth="1"/>
    <col min="1288" max="1288" width="10" style="1" bestFit="1" customWidth="1"/>
    <col min="1289" max="1289" width="9.85546875" style="1" customWidth="1"/>
    <col min="1290" max="1290" width="10" style="1" bestFit="1" customWidth="1"/>
    <col min="1291" max="1291" width="9.85546875" style="1" customWidth="1"/>
    <col min="1292" max="1292" width="8.140625" style="1" customWidth="1"/>
    <col min="1293" max="1294" width="8.42578125" style="1" customWidth="1"/>
    <col min="1295" max="1296" width="9" style="1" customWidth="1"/>
    <col min="1297" max="1299" width="0" style="1" hidden="1" customWidth="1"/>
    <col min="1300" max="1300" width="9.85546875" style="1" customWidth="1"/>
    <col min="1301" max="1302" width="10.5703125" style="1" customWidth="1"/>
    <col min="1303" max="1303" width="10" style="1" customWidth="1"/>
    <col min="1304" max="1304" width="10.5703125" style="1" customWidth="1"/>
    <col min="1305" max="1305" width="9.28515625" style="1" customWidth="1"/>
    <col min="1306" max="1306" width="8.5703125" style="1" customWidth="1"/>
    <col min="1307" max="1541" width="9.140625" style="1"/>
    <col min="1542" max="1542" width="5.85546875" style="1" customWidth="1"/>
    <col min="1543" max="1543" width="25" style="1" customWidth="1"/>
    <col min="1544" max="1544" width="10" style="1" bestFit="1" customWidth="1"/>
    <col min="1545" max="1545" width="9.85546875" style="1" customWidth="1"/>
    <col min="1546" max="1546" width="10" style="1" bestFit="1" customWidth="1"/>
    <col min="1547" max="1547" width="9.85546875" style="1" customWidth="1"/>
    <col min="1548" max="1548" width="8.140625" style="1" customWidth="1"/>
    <col min="1549" max="1550" width="8.42578125" style="1" customWidth="1"/>
    <col min="1551" max="1552" width="9" style="1" customWidth="1"/>
    <col min="1553" max="1555" width="0" style="1" hidden="1" customWidth="1"/>
    <col min="1556" max="1556" width="9.85546875" style="1" customWidth="1"/>
    <col min="1557" max="1558" width="10.5703125" style="1" customWidth="1"/>
    <col min="1559" max="1559" width="10" style="1" customWidth="1"/>
    <col min="1560" max="1560" width="10.5703125" style="1" customWidth="1"/>
    <col min="1561" max="1561" width="9.28515625" style="1" customWidth="1"/>
    <col min="1562" max="1562" width="8.5703125" style="1" customWidth="1"/>
    <col min="1563" max="1797" width="9.140625" style="1"/>
    <col min="1798" max="1798" width="5.85546875" style="1" customWidth="1"/>
    <col min="1799" max="1799" width="25" style="1" customWidth="1"/>
    <col min="1800" max="1800" width="10" style="1" bestFit="1" customWidth="1"/>
    <col min="1801" max="1801" width="9.85546875" style="1" customWidth="1"/>
    <col min="1802" max="1802" width="10" style="1" bestFit="1" customWidth="1"/>
    <col min="1803" max="1803" width="9.85546875" style="1" customWidth="1"/>
    <col min="1804" max="1804" width="8.140625" style="1" customWidth="1"/>
    <col min="1805" max="1806" width="8.42578125" style="1" customWidth="1"/>
    <col min="1807" max="1808" width="9" style="1" customWidth="1"/>
    <col min="1809" max="1811" width="0" style="1" hidden="1" customWidth="1"/>
    <col min="1812" max="1812" width="9.85546875" style="1" customWidth="1"/>
    <col min="1813" max="1814" width="10.5703125" style="1" customWidth="1"/>
    <col min="1815" max="1815" width="10" style="1" customWidth="1"/>
    <col min="1816" max="1816" width="10.5703125" style="1" customWidth="1"/>
    <col min="1817" max="1817" width="9.28515625" style="1" customWidth="1"/>
    <col min="1818" max="1818" width="8.5703125" style="1" customWidth="1"/>
    <col min="1819" max="2053" width="9.140625" style="1"/>
    <col min="2054" max="2054" width="5.85546875" style="1" customWidth="1"/>
    <col min="2055" max="2055" width="25" style="1" customWidth="1"/>
    <col min="2056" max="2056" width="10" style="1" bestFit="1" customWidth="1"/>
    <col min="2057" max="2057" width="9.85546875" style="1" customWidth="1"/>
    <col min="2058" max="2058" width="10" style="1" bestFit="1" customWidth="1"/>
    <col min="2059" max="2059" width="9.85546875" style="1" customWidth="1"/>
    <col min="2060" max="2060" width="8.140625" style="1" customWidth="1"/>
    <col min="2061" max="2062" width="8.42578125" style="1" customWidth="1"/>
    <col min="2063" max="2064" width="9" style="1" customWidth="1"/>
    <col min="2065" max="2067" width="0" style="1" hidden="1" customWidth="1"/>
    <col min="2068" max="2068" width="9.85546875" style="1" customWidth="1"/>
    <col min="2069" max="2070" width="10.5703125" style="1" customWidth="1"/>
    <col min="2071" max="2071" width="10" style="1" customWidth="1"/>
    <col min="2072" max="2072" width="10.5703125" style="1" customWidth="1"/>
    <col min="2073" max="2073" width="9.28515625" style="1" customWidth="1"/>
    <col min="2074" max="2074" width="8.5703125" style="1" customWidth="1"/>
    <col min="2075" max="2309" width="9.140625" style="1"/>
    <col min="2310" max="2310" width="5.85546875" style="1" customWidth="1"/>
    <col min="2311" max="2311" width="25" style="1" customWidth="1"/>
    <col min="2312" max="2312" width="10" style="1" bestFit="1" customWidth="1"/>
    <col min="2313" max="2313" width="9.85546875" style="1" customWidth="1"/>
    <col min="2314" max="2314" width="10" style="1" bestFit="1" customWidth="1"/>
    <col min="2315" max="2315" width="9.85546875" style="1" customWidth="1"/>
    <col min="2316" max="2316" width="8.140625" style="1" customWidth="1"/>
    <col min="2317" max="2318" width="8.42578125" style="1" customWidth="1"/>
    <col min="2319" max="2320" width="9" style="1" customWidth="1"/>
    <col min="2321" max="2323" width="0" style="1" hidden="1" customWidth="1"/>
    <col min="2324" max="2324" width="9.85546875" style="1" customWidth="1"/>
    <col min="2325" max="2326" width="10.5703125" style="1" customWidth="1"/>
    <col min="2327" max="2327" width="10" style="1" customWidth="1"/>
    <col min="2328" max="2328" width="10.5703125" style="1" customWidth="1"/>
    <col min="2329" max="2329" width="9.28515625" style="1" customWidth="1"/>
    <col min="2330" max="2330" width="8.5703125" style="1" customWidth="1"/>
    <col min="2331" max="2565" width="9.140625" style="1"/>
    <col min="2566" max="2566" width="5.85546875" style="1" customWidth="1"/>
    <col min="2567" max="2567" width="25" style="1" customWidth="1"/>
    <col min="2568" max="2568" width="10" style="1" bestFit="1" customWidth="1"/>
    <col min="2569" max="2569" width="9.85546875" style="1" customWidth="1"/>
    <col min="2570" max="2570" width="10" style="1" bestFit="1" customWidth="1"/>
    <col min="2571" max="2571" width="9.85546875" style="1" customWidth="1"/>
    <col min="2572" max="2572" width="8.140625" style="1" customWidth="1"/>
    <col min="2573" max="2574" width="8.42578125" style="1" customWidth="1"/>
    <col min="2575" max="2576" width="9" style="1" customWidth="1"/>
    <col min="2577" max="2579" width="0" style="1" hidden="1" customWidth="1"/>
    <col min="2580" max="2580" width="9.85546875" style="1" customWidth="1"/>
    <col min="2581" max="2582" width="10.5703125" style="1" customWidth="1"/>
    <col min="2583" max="2583" width="10" style="1" customWidth="1"/>
    <col min="2584" max="2584" width="10.5703125" style="1" customWidth="1"/>
    <col min="2585" max="2585" width="9.28515625" style="1" customWidth="1"/>
    <col min="2586" max="2586" width="8.5703125" style="1" customWidth="1"/>
    <col min="2587" max="2821" width="9.140625" style="1"/>
    <col min="2822" max="2822" width="5.85546875" style="1" customWidth="1"/>
    <col min="2823" max="2823" width="25" style="1" customWidth="1"/>
    <col min="2824" max="2824" width="10" style="1" bestFit="1" customWidth="1"/>
    <col min="2825" max="2825" width="9.85546875" style="1" customWidth="1"/>
    <col min="2826" max="2826" width="10" style="1" bestFit="1" customWidth="1"/>
    <col min="2827" max="2827" width="9.85546875" style="1" customWidth="1"/>
    <col min="2828" max="2828" width="8.140625" style="1" customWidth="1"/>
    <col min="2829" max="2830" width="8.42578125" style="1" customWidth="1"/>
    <col min="2831" max="2832" width="9" style="1" customWidth="1"/>
    <col min="2833" max="2835" width="0" style="1" hidden="1" customWidth="1"/>
    <col min="2836" max="2836" width="9.85546875" style="1" customWidth="1"/>
    <col min="2837" max="2838" width="10.5703125" style="1" customWidth="1"/>
    <col min="2839" max="2839" width="10" style="1" customWidth="1"/>
    <col min="2840" max="2840" width="10.5703125" style="1" customWidth="1"/>
    <col min="2841" max="2841" width="9.28515625" style="1" customWidth="1"/>
    <col min="2842" max="2842" width="8.5703125" style="1" customWidth="1"/>
    <col min="2843" max="3077" width="9.140625" style="1"/>
    <col min="3078" max="3078" width="5.85546875" style="1" customWidth="1"/>
    <col min="3079" max="3079" width="25" style="1" customWidth="1"/>
    <col min="3080" max="3080" width="10" style="1" bestFit="1" customWidth="1"/>
    <col min="3081" max="3081" width="9.85546875" style="1" customWidth="1"/>
    <col min="3082" max="3082" width="10" style="1" bestFit="1" customWidth="1"/>
    <col min="3083" max="3083" width="9.85546875" style="1" customWidth="1"/>
    <col min="3084" max="3084" width="8.140625" style="1" customWidth="1"/>
    <col min="3085" max="3086" width="8.42578125" style="1" customWidth="1"/>
    <col min="3087" max="3088" width="9" style="1" customWidth="1"/>
    <col min="3089" max="3091" width="0" style="1" hidden="1" customWidth="1"/>
    <col min="3092" max="3092" width="9.85546875" style="1" customWidth="1"/>
    <col min="3093" max="3094" width="10.5703125" style="1" customWidth="1"/>
    <col min="3095" max="3095" width="10" style="1" customWidth="1"/>
    <col min="3096" max="3096" width="10.5703125" style="1" customWidth="1"/>
    <col min="3097" max="3097" width="9.28515625" style="1" customWidth="1"/>
    <col min="3098" max="3098" width="8.5703125" style="1" customWidth="1"/>
    <col min="3099" max="3333" width="9.140625" style="1"/>
    <col min="3334" max="3334" width="5.85546875" style="1" customWidth="1"/>
    <col min="3335" max="3335" width="25" style="1" customWidth="1"/>
    <col min="3336" max="3336" width="10" style="1" bestFit="1" customWidth="1"/>
    <col min="3337" max="3337" width="9.85546875" style="1" customWidth="1"/>
    <col min="3338" max="3338" width="10" style="1" bestFit="1" customWidth="1"/>
    <col min="3339" max="3339" width="9.85546875" style="1" customWidth="1"/>
    <col min="3340" max="3340" width="8.140625" style="1" customWidth="1"/>
    <col min="3341" max="3342" width="8.42578125" style="1" customWidth="1"/>
    <col min="3343" max="3344" width="9" style="1" customWidth="1"/>
    <col min="3345" max="3347" width="0" style="1" hidden="1" customWidth="1"/>
    <col min="3348" max="3348" width="9.85546875" style="1" customWidth="1"/>
    <col min="3349" max="3350" width="10.5703125" style="1" customWidth="1"/>
    <col min="3351" max="3351" width="10" style="1" customWidth="1"/>
    <col min="3352" max="3352" width="10.5703125" style="1" customWidth="1"/>
    <col min="3353" max="3353" width="9.28515625" style="1" customWidth="1"/>
    <col min="3354" max="3354" width="8.5703125" style="1" customWidth="1"/>
    <col min="3355" max="3589" width="9.140625" style="1"/>
    <col min="3590" max="3590" width="5.85546875" style="1" customWidth="1"/>
    <col min="3591" max="3591" width="25" style="1" customWidth="1"/>
    <col min="3592" max="3592" width="10" style="1" bestFit="1" customWidth="1"/>
    <col min="3593" max="3593" width="9.85546875" style="1" customWidth="1"/>
    <col min="3594" max="3594" width="10" style="1" bestFit="1" customWidth="1"/>
    <col min="3595" max="3595" width="9.85546875" style="1" customWidth="1"/>
    <col min="3596" max="3596" width="8.140625" style="1" customWidth="1"/>
    <col min="3597" max="3598" width="8.42578125" style="1" customWidth="1"/>
    <col min="3599" max="3600" width="9" style="1" customWidth="1"/>
    <col min="3601" max="3603" width="0" style="1" hidden="1" customWidth="1"/>
    <col min="3604" max="3604" width="9.85546875" style="1" customWidth="1"/>
    <col min="3605" max="3606" width="10.5703125" style="1" customWidth="1"/>
    <col min="3607" max="3607" width="10" style="1" customWidth="1"/>
    <col min="3608" max="3608" width="10.5703125" style="1" customWidth="1"/>
    <col min="3609" max="3609" width="9.28515625" style="1" customWidth="1"/>
    <col min="3610" max="3610" width="8.5703125" style="1" customWidth="1"/>
    <col min="3611" max="3845" width="9.140625" style="1"/>
    <col min="3846" max="3846" width="5.85546875" style="1" customWidth="1"/>
    <col min="3847" max="3847" width="25" style="1" customWidth="1"/>
    <col min="3848" max="3848" width="10" style="1" bestFit="1" customWidth="1"/>
    <col min="3849" max="3849" width="9.85546875" style="1" customWidth="1"/>
    <col min="3850" max="3850" width="10" style="1" bestFit="1" customWidth="1"/>
    <col min="3851" max="3851" width="9.85546875" style="1" customWidth="1"/>
    <col min="3852" max="3852" width="8.140625" style="1" customWidth="1"/>
    <col min="3853" max="3854" width="8.42578125" style="1" customWidth="1"/>
    <col min="3855" max="3856" width="9" style="1" customWidth="1"/>
    <col min="3857" max="3859" width="0" style="1" hidden="1" customWidth="1"/>
    <col min="3860" max="3860" width="9.85546875" style="1" customWidth="1"/>
    <col min="3861" max="3862" width="10.5703125" style="1" customWidth="1"/>
    <col min="3863" max="3863" width="10" style="1" customWidth="1"/>
    <col min="3864" max="3864" width="10.5703125" style="1" customWidth="1"/>
    <col min="3865" max="3865" width="9.28515625" style="1" customWidth="1"/>
    <col min="3866" max="3866" width="8.5703125" style="1" customWidth="1"/>
    <col min="3867" max="4101" width="9.140625" style="1"/>
    <col min="4102" max="4102" width="5.85546875" style="1" customWidth="1"/>
    <col min="4103" max="4103" width="25" style="1" customWidth="1"/>
    <col min="4104" max="4104" width="10" style="1" bestFit="1" customWidth="1"/>
    <col min="4105" max="4105" width="9.85546875" style="1" customWidth="1"/>
    <col min="4106" max="4106" width="10" style="1" bestFit="1" customWidth="1"/>
    <col min="4107" max="4107" width="9.85546875" style="1" customWidth="1"/>
    <col min="4108" max="4108" width="8.140625" style="1" customWidth="1"/>
    <col min="4109" max="4110" width="8.42578125" style="1" customWidth="1"/>
    <col min="4111" max="4112" width="9" style="1" customWidth="1"/>
    <col min="4113" max="4115" width="0" style="1" hidden="1" customWidth="1"/>
    <col min="4116" max="4116" width="9.85546875" style="1" customWidth="1"/>
    <col min="4117" max="4118" width="10.5703125" style="1" customWidth="1"/>
    <col min="4119" max="4119" width="10" style="1" customWidth="1"/>
    <col min="4120" max="4120" width="10.5703125" style="1" customWidth="1"/>
    <col min="4121" max="4121" width="9.28515625" style="1" customWidth="1"/>
    <col min="4122" max="4122" width="8.5703125" style="1" customWidth="1"/>
    <col min="4123" max="4357" width="9.140625" style="1"/>
    <col min="4358" max="4358" width="5.85546875" style="1" customWidth="1"/>
    <col min="4359" max="4359" width="25" style="1" customWidth="1"/>
    <col min="4360" max="4360" width="10" style="1" bestFit="1" customWidth="1"/>
    <col min="4361" max="4361" width="9.85546875" style="1" customWidth="1"/>
    <col min="4362" max="4362" width="10" style="1" bestFit="1" customWidth="1"/>
    <col min="4363" max="4363" width="9.85546875" style="1" customWidth="1"/>
    <col min="4364" max="4364" width="8.140625" style="1" customWidth="1"/>
    <col min="4365" max="4366" width="8.42578125" style="1" customWidth="1"/>
    <col min="4367" max="4368" width="9" style="1" customWidth="1"/>
    <col min="4369" max="4371" width="0" style="1" hidden="1" customWidth="1"/>
    <col min="4372" max="4372" width="9.85546875" style="1" customWidth="1"/>
    <col min="4373" max="4374" width="10.5703125" style="1" customWidth="1"/>
    <col min="4375" max="4375" width="10" style="1" customWidth="1"/>
    <col min="4376" max="4376" width="10.5703125" style="1" customWidth="1"/>
    <col min="4377" max="4377" width="9.28515625" style="1" customWidth="1"/>
    <col min="4378" max="4378" width="8.5703125" style="1" customWidth="1"/>
    <col min="4379" max="4613" width="9.140625" style="1"/>
    <col min="4614" max="4614" width="5.85546875" style="1" customWidth="1"/>
    <col min="4615" max="4615" width="25" style="1" customWidth="1"/>
    <col min="4616" max="4616" width="10" style="1" bestFit="1" customWidth="1"/>
    <col min="4617" max="4617" width="9.85546875" style="1" customWidth="1"/>
    <col min="4618" max="4618" width="10" style="1" bestFit="1" customWidth="1"/>
    <col min="4619" max="4619" width="9.85546875" style="1" customWidth="1"/>
    <col min="4620" max="4620" width="8.140625" style="1" customWidth="1"/>
    <col min="4621" max="4622" width="8.42578125" style="1" customWidth="1"/>
    <col min="4623" max="4624" width="9" style="1" customWidth="1"/>
    <col min="4625" max="4627" width="0" style="1" hidden="1" customWidth="1"/>
    <col min="4628" max="4628" width="9.85546875" style="1" customWidth="1"/>
    <col min="4629" max="4630" width="10.5703125" style="1" customWidth="1"/>
    <col min="4631" max="4631" width="10" style="1" customWidth="1"/>
    <col min="4632" max="4632" width="10.5703125" style="1" customWidth="1"/>
    <col min="4633" max="4633" width="9.28515625" style="1" customWidth="1"/>
    <col min="4634" max="4634" width="8.5703125" style="1" customWidth="1"/>
    <col min="4635" max="4869" width="9.140625" style="1"/>
    <col min="4870" max="4870" width="5.85546875" style="1" customWidth="1"/>
    <col min="4871" max="4871" width="25" style="1" customWidth="1"/>
    <col min="4872" max="4872" width="10" style="1" bestFit="1" customWidth="1"/>
    <col min="4873" max="4873" width="9.85546875" style="1" customWidth="1"/>
    <col min="4874" max="4874" width="10" style="1" bestFit="1" customWidth="1"/>
    <col min="4875" max="4875" width="9.85546875" style="1" customWidth="1"/>
    <col min="4876" max="4876" width="8.140625" style="1" customWidth="1"/>
    <col min="4877" max="4878" width="8.42578125" style="1" customWidth="1"/>
    <col min="4879" max="4880" width="9" style="1" customWidth="1"/>
    <col min="4881" max="4883" width="0" style="1" hidden="1" customWidth="1"/>
    <col min="4884" max="4884" width="9.85546875" style="1" customWidth="1"/>
    <col min="4885" max="4886" width="10.5703125" style="1" customWidth="1"/>
    <col min="4887" max="4887" width="10" style="1" customWidth="1"/>
    <col min="4888" max="4888" width="10.5703125" style="1" customWidth="1"/>
    <col min="4889" max="4889" width="9.28515625" style="1" customWidth="1"/>
    <col min="4890" max="4890" width="8.5703125" style="1" customWidth="1"/>
    <col min="4891" max="5125" width="9.140625" style="1"/>
    <col min="5126" max="5126" width="5.85546875" style="1" customWidth="1"/>
    <col min="5127" max="5127" width="25" style="1" customWidth="1"/>
    <col min="5128" max="5128" width="10" style="1" bestFit="1" customWidth="1"/>
    <col min="5129" max="5129" width="9.85546875" style="1" customWidth="1"/>
    <col min="5130" max="5130" width="10" style="1" bestFit="1" customWidth="1"/>
    <col min="5131" max="5131" width="9.85546875" style="1" customWidth="1"/>
    <col min="5132" max="5132" width="8.140625" style="1" customWidth="1"/>
    <col min="5133" max="5134" width="8.42578125" style="1" customWidth="1"/>
    <col min="5135" max="5136" width="9" style="1" customWidth="1"/>
    <col min="5137" max="5139" width="0" style="1" hidden="1" customWidth="1"/>
    <col min="5140" max="5140" width="9.85546875" style="1" customWidth="1"/>
    <col min="5141" max="5142" width="10.5703125" style="1" customWidth="1"/>
    <col min="5143" max="5143" width="10" style="1" customWidth="1"/>
    <col min="5144" max="5144" width="10.5703125" style="1" customWidth="1"/>
    <col min="5145" max="5145" width="9.28515625" style="1" customWidth="1"/>
    <col min="5146" max="5146" width="8.5703125" style="1" customWidth="1"/>
    <col min="5147" max="5381" width="9.140625" style="1"/>
    <col min="5382" max="5382" width="5.85546875" style="1" customWidth="1"/>
    <col min="5383" max="5383" width="25" style="1" customWidth="1"/>
    <col min="5384" max="5384" width="10" style="1" bestFit="1" customWidth="1"/>
    <col min="5385" max="5385" width="9.85546875" style="1" customWidth="1"/>
    <col min="5386" max="5386" width="10" style="1" bestFit="1" customWidth="1"/>
    <col min="5387" max="5387" width="9.85546875" style="1" customWidth="1"/>
    <col min="5388" max="5388" width="8.140625" style="1" customWidth="1"/>
    <col min="5389" max="5390" width="8.42578125" style="1" customWidth="1"/>
    <col min="5391" max="5392" width="9" style="1" customWidth="1"/>
    <col min="5393" max="5395" width="0" style="1" hidden="1" customWidth="1"/>
    <col min="5396" max="5396" width="9.85546875" style="1" customWidth="1"/>
    <col min="5397" max="5398" width="10.5703125" style="1" customWidth="1"/>
    <col min="5399" max="5399" width="10" style="1" customWidth="1"/>
    <col min="5400" max="5400" width="10.5703125" style="1" customWidth="1"/>
    <col min="5401" max="5401" width="9.28515625" style="1" customWidth="1"/>
    <col min="5402" max="5402" width="8.5703125" style="1" customWidth="1"/>
    <col min="5403" max="5637" width="9.140625" style="1"/>
    <col min="5638" max="5638" width="5.85546875" style="1" customWidth="1"/>
    <col min="5639" max="5639" width="25" style="1" customWidth="1"/>
    <col min="5640" max="5640" width="10" style="1" bestFit="1" customWidth="1"/>
    <col min="5641" max="5641" width="9.85546875" style="1" customWidth="1"/>
    <col min="5642" max="5642" width="10" style="1" bestFit="1" customWidth="1"/>
    <col min="5643" max="5643" width="9.85546875" style="1" customWidth="1"/>
    <col min="5644" max="5644" width="8.140625" style="1" customWidth="1"/>
    <col min="5645" max="5646" width="8.42578125" style="1" customWidth="1"/>
    <col min="5647" max="5648" width="9" style="1" customWidth="1"/>
    <col min="5649" max="5651" width="0" style="1" hidden="1" customWidth="1"/>
    <col min="5652" max="5652" width="9.85546875" style="1" customWidth="1"/>
    <col min="5653" max="5654" width="10.5703125" style="1" customWidth="1"/>
    <col min="5655" max="5655" width="10" style="1" customWidth="1"/>
    <col min="5656" max="5656" width="10.5703125" style="1" customWidth="1"/>
    <col min="5657" max="5657" width="9.28515625" style="1" customWidth="1"/>
    <col min="5658" max="5658" width="8.5703125" style="1" customWidth="1"/>
    <col min="5659" max="5893" width="9.140625" style="1"/>
    <col min="5894" max="5894" width="5.85546875" style="1" customWidth="1"/>
    <col min="5895" max="5895" width="25" style="1" customWidth="1"/>
    <col min="5896" max="5896" width="10" style="1" bestFit="1" customWidth="1"/>
    <col min="5897" max="5897" width="9.85546875" style="1" customWidth="1"/>
    <col min="5898" max="5898" width="10" style="1" bestFit="1" customWidth="1"/>
    <col min="5899" max="5899" width="9.85546875" style="1" customWidth="1"/>
    <col min="5900" max="5900" width="8.140625" style="1" customWidth="1"/>
    <col min="5901" max="5902" width="8.42578125" style="1" customWidth="1"/>
    <col min="5903" max="5904" width="9" style="1" customWidth="1"/>
    <col min="5905" max="5907" width="0" style="1" hidden="1" customWidth="1"/>
    <col min="5908" max="5908" width="9.85546875" style="1" customWidth="1"/>
    <col min="5909" max="5910" width="10.5703125" style="1" customWidth="1"/>
    <col min="5911" max="5911" width="10" style="1" customWidth="1"/>
    <col min="5912" max="5912" width="10.5703125" style="1" customWidth="1"/>
    <col min="5913" max="5913" width="9.28515625" style="1" customWidth="1"/>
    <col min="5914" max="5914" width="8.5703125" style="1" customWidth="1"/>
    <col min="5915" max="6149" width="9.140625" style="1"/>
    <col min="6150" max="6150" width="5.85546875" style="1" customWidth="1"/>
    <col min="6151" max="6151" width="25" style="1" customWidth="1"/>
    <col min="6152" max="6152" width="10" style="1" bestFit="1" customWidth="1"/>
    <col min="6153" max="6153" width="9.85546875" style="1" customWidth="1"/>
    <col min="6154" max="6154" width="10" style="1" bestFit="1" customWidth="1"/>
    <col min="6155" max="6155" width="9.85546875" style="1" customWidth="1"/>
    <col min="6156" max="6156" width="8.140625" style="1" customWidth="1"/>
    <col min="6157" max="6158" width="8.42578125" style="1" customWidth="1"/>
    <col min="6159" max="6160" width="9" style="1" customWidth="1"/>
    <col min="6161" max="6163" width="0" style="1" hidden="1" customWidth="1"/>
    <col min="6164" max="6164" width="9.85546875" style="1" customWidth="1"/>
    <col min="6165" max="6166" width="10.5703125" style="1" customWidth="1"/>
    <col min="6167" max="6167" width="10" style="1" customWidth="1"/>
    <col min="6168" max="6168" width="10.5703125" style="1" customWidth="1"/>
    <col min="6169" max="6169" width="9.28515625" style="1" customWidth="1"/>
    <col min="6170" max="6170" width="8.5703125" style="1" customWidth="1"/>
    <col min="6171" max="6405" width="9.140625" style="1"/>
    <col min="6406" max="6406" width="5.85546875" style="1" customWidth="1"/>
    <col min="6407" max="6407" width="25" style="1" customWidth="1"/>
    <col min="6408" max="6408" width="10" style="1" bestFit="1" customWidth="1"/>
    <col min="6409" max="6409" width="9.85546875" style="1" customWidth="1"/>
    <col min="6410" max="6410" width="10" style="1" bestFit="1" customWidth="1"/>
    <col min="6411" max="6411" width="9.85546875" style="1" customWidth="1"/>
    <col min="6412" max="6412" width="8.140625" style="1" customWidth="1"/>
    <col min="6413" max="6414" width="8.42578125" style="1" customWidth="1"/>
    <col min="6415" max="6416" width="9" style="1" customWidth="1"/>
    <col min="6417" max="6419" width="0" style="1" hidden="1" customWidth="1"/>
    <col min="6420" max="6420" width="9.85546875" style="1" customWidth="1"/>
    <col min="6421" max="6422" width="10.5703125" style="1" customWidth="1"/>
    <col min="6423" max="6423" width="10" style="1" customWidth="1"/>
    <col min="6424" max="6424" width="10.5703125" style="1" customWidth="1"/>
    <col min="6425" max="6425" width="9.28515625" style="1" customWidth="1"/>
    <col min="6426" max="6426" width="8.5703125" style="1" customWidth="1"/>
    <col min="6427" max="6661" width="9.140625" style="1"/>
    <col min="6662" max="6662" width="5.85546875" style="1" customWidth="1"/>
    <col min="6663" max="6663" width="25" style="1" customWidth="1"/>
    <col min="6664" max="6664" width="10" style="1" bestFit="1" customWidth="1"/>
    <col min="6665" max="6665" width="9.85546875" style="1" customWidth="1"/>
    <col min="6666" max="6666" width="10" style="1" bestFit="1" customWidth="1"/>
    <col min="6667" max="6667" width="9.85546875" style="1" customWidth="1"/>
    <col min="6668" max="6668" width="8.140625" style="1" customWidth="1"/>
    <col min="6669" max="6670" width="8.42578125" style="1" customWidth="1"/>
    <col min="6671" max="6672" width="9" style="1" customWidth="1"/>
    <col min="6673" max="6675" width="0" style="1" hidden="1" customWidth="1"/>
    <col min="6676" max="6676" width="9.85546875" style="1" customWidth="1"/>
    <col min="6677" max="6678" width="10.5703125" style="1" customWidth="1"/>
    <col min="6679" max="6679" width="10" style="1" customWidth="1"/>
    <col min="6680" max="6680" width="10.5703125" style="1" customWidth="1"/>
    <col min="6681" max="6681" width="9.28515625" style="1" customWidth="1"/>
    <col min="6682" max="6682" width="8.5703125" style="1" customWidth="1"/>
    <col min="6683" max="6917" width="9.140625" style="1"/>
    <col min="6918" max="6918" width="5.85546875" style="1" customWidth="1"/>
    <col min="6919" max="6919" width="25" style="1" customWidth="1"/>
    <col min="6920" max="6920" width="10" style="1" bestFit="1" customWidth="1"/>
    <col min="6921" max="6921" width="9.85546875" style="1" customWidth="1"/>
    <col min="6922" max="6922" width="10" style="1" bestFit="1" customWidth="1"/>
    <col min="6923" max="6923" width="9.85546875" style="1" customWidth="1"/>
    <col min="6924" max="6924" width="8.140625" style="1" customWidth="1"/>
    <col min="6925" max="6926" width="8.42578125" style="1" customWidth="1"/>
    <col min="6927" max="6928" width="9" style="1" customWidth="1"/>
    <col min="6929" max="6931" width="0" style="1" hidden="1" customWidth="1"/>
    <col min="6932" max="6932" width="9.85546875" style="1" customWidth="1"/>
    <col min="6933" max="6934" width="10.5703125" style="1" customWidth="1"/>
    <col min="6935" max="6935" width="10" style="1" customWidth="1"/>
    <col min="6936" max="6936" width="10.5703125" style="1" customWidth="1"/>
    <col min="6937" max="6937" width="9.28515625" style="1" customWidth="1"/>
    <col min="6938" max="6938" width="8.5703125" style="1" customWidth="1"/>
    <col min="6939" max="7173" width="9.140625" style="1"/>
    <col min="7174" max="7174" width="5.85546875" style="1" customWidth="1"/>
    <col min="7175" max="7175" width="25" style="1" customWidth="1"/>
    <col min="7176" max="7176" width="10" style="1" bestFit="1" customWidth="1"/>
    <col min="7177" max="7177" width="9.85546875" style="1" customWidth="1"/>
    <col min="7178" max="7178" width="10" style="1" bestFit="1" customWidth="1"/>
    <col min="7179" max="7179" width="9.85546875" style="1" customWidth="1"/>
    <col min="7180" max="7180" width="8.140625" style="1" customWidth="1"/>
    <col min="7181" max="7182" width="8.42578125" style="1" customWidth="1"/>
    <col min="7183" max="7184" width="9" style="1" customWidth="1"/>
    <col min="7185" max="7187" width="0" style="1" hidden="1" customWidth="1"/>
    <col min="7188" max="7188" width="9.85546875" style="1" customWidth="1"/>
    <col min="7189" max="7190" width="10.5703125" style="1" customWidth="1"/>
    <col min="7191" max="7191" width="10" style="1" customWidth="1"/>
    <col min="7192" max="7192" width="10.5703125" style="1" customWidth="1"/>
    <col min="7193" max="7193" width="9.28515625" style="1" customWidth="1"/>
    <col min="7194" max="7194" width="8.5703125" style="1" customWidth="1"/>
    <col min="7195" max="7429" width="9.140625" style="1"/>
    <col min="7430" max="7430" width="5.85546875" style="1" customWidth="1"/>
    <col min="7431" max="7431" width="25" style="1" customWidth="1"/>
    <col min="7432" max="7432" width="10" style="1" bestFit="1" customWidth="1"/>
    <col min="7433" max="7433" width="9.85546875" style="1" customWidth="1"/>
    <col min="7434" max="7434" width="10" style="1" bestFit="1" customWidth="1"/>
    <col min="7435" max="7435" width="9.85546875" style="1" customWidth="1"/>
    <col min="7436" max="7436" width="8.140625" style="1" customWidth="1"/>
    <col min="7437" max="7438" width="8.42578125" style="1" customWidth="1"/>
    <col min="7439" max="7440" width="9" style="1" customWidth="1"/>
    <col min="7441" max="7443" width="0" style="1" hidden="1" customWidth="1"/>
    <col min="7444" max="7444" width="9.85546875" style="1" customWidth="1"/>
    <col min="7445" max="7446" width="10.5703125" style="1" customWidth="1"/>
    <col min="7447" max="7447" width="10" style="1" customWidth="1"/>
    <col min="7448" max="7448" width="10.5703125" style="1" customWidth="1"/>
    <col min="7449" max="7449" width="9.28515625" style="1" customWidth="1"/>
    <col min="7450" max="7450" width="8.5703125" style="1" customWidth="1"/>
    <col min="7451" max="7685" width="9.140625" style="1"/>
    <col min="7686" max="7686" width="5.85546875" style="1" customWidth="1"/>
    <col min="7687" max="7687" width="25" style="1" customWidth="1"/>
    <col min="7688" max="7688" width="10" style="1" bestFit="1" customWidth="1"/>
    <col min="7689" max="7689" width="9.85546875" style="1" customWidth="1"/>
    <col min="7690" max="7690" width="10" style="1" bestFit="1" customWidth="1"/>
    <col min="7691" max="7691" width="9.85546875" style="1" customWidth="1"/>
    <col min="7692" max="7692" width="8.140625" style="1" customWidth="1"/>
    <col min="7693" max="7694" width="8.42578125" style="1" customWidth="1"/>
    <col min="7695" max="7696" width="9" style="1" customWidth="1"/>
    <col min="7697" max="7699" width="0" style="1" hidden="1" customWidth="1"/>
    <col min="7700" max="7700" width="9.85546875" style="1" customWidth="1"/>
    <col min="7701" max="7702" width="10.5703125" style="1" customWidth="1"/>
    <col min="7703" max="7703" width="10" style="1" customWidth="1"/>
    <col min="7704" max="7704" width="10.5703125" style="1" customWidth="1"/>
    <col min="7705" max="7705" width="9.28515625" style="1" customWidth="1"/>
    <col min="7706" max="7706" width="8.5703125" style="1" customWidth="1"/>
    <col min="7707" max="7941" width="9.140625" style="1"/>
    <col min="7942" max="7942" width="5.85546875" style="1" customWidth="1"/>
    <col min="7943" max="7943" width="25" style="1" customWidth="1"/>
    <col min="7944" max="7944" width="10" style="1" bestFit="1" customWidth="1"/>
    <col min="7945" max="7945" width="9.85546875" style="1" customWidth="1"/>
    <col min="7946" max="7946" width="10" style="1" bestFit="1" customWidth="1"/>
    <col min="7947" max="7947" width="9.85546875" style="1" customWidth="1"/>
    <col min="7948" max="7948" width="8.140625" style="1" customWidth="1"/>
    <col min="7949" max="7950" width="8.42578125" style="1" customWidth="1"/>
    <col min="7951" max="7952" width="9" style="1" customWidth="1"/>
    <col min="7953" max="7955" width="0" style="1" hidden="1" customWidth="1"/>
    <col min="7956" max="7956" width="9.85546875" style="1" customWidth="1"/>
    <col min="7957" max="7958" width="10.5703125" style="1" customWidth="1"/>
    <col min="7959" max="7959" width="10" style="1" customWidth="1"/>
    <col min="7960" max="7960" width="10.5703125" style="1" customWidth="1"/>
    <col min="7961" max="7961" width="9.28515625" style="1" customWidth="1"/>
    <col min="7962" max="7962" width="8.5703125" style="1" customWidth="1"/>
    <col min="7963" max="8197" width="9.140625" style="1"/>
    <col min="8198" max="8198" width="5.85546875" style="1" customWidth="1"/>
    <col min="8199" max="8199" width="25" style="1" customWidth="1"/>
    <col min="8200" max="8200" width="10" style="1" bestFit="1" customWidth="1"/>
    <col min="8201" max="8201" width="9.85546875" style="1" customWidth="1"/>
    <col min="8202" max="8202" width="10" style="1" bestFit="1" customWidth="1"/>
    <col min="8203" max="8203" width="9.85546875" style="1" customWidth="1"/>
    <col min="8204" max="8204" width="8.140625" style="1" customWidth="1"/>
    <col min="8205" max="8206" width="8.42578125" style="1" customWidth="1"/>
    <col min="8207" max="8208" width="9" style="1" customWidth="1"/>
    <col min="8209" max="8211" width="0" style="1" hidden="1" customWidth="1"/>
    <col min="8212" max="8212" width="9.85546875" style="1" customWidth="1"/>
    <col min="8213" max="8214" width="10.5703125" style="1" customWidth="1"/>
    <col min="8215" max="8215" width="10" style="1" customWidth="1"/>
    <col min="8216" max="8216" width="10.5703125" style="1" customWidth="1"/>
    <col min="8217" max="8217" width="9.28515625" style="1" customWidth="1"/>
    <col min="8218" max="8218" width="8.5703125" style="1" customWidth="1"/>
    <col min="8219" max="8453" width="9.140625" style="1"/>
    <col min="8454" max="8454" width="5.85546875" style="1" customWidth="1"/>
    <col min="8455" max="8455" width="25" style="1" customWidth="1"/>
    <col min="8456" max="8456" width="10" style="1" bestFit="1" customWidth="1"/>
    <col min="8457" max="8457" width="9.85546875" style="1" customWidth="1"/>
    <col min="8458" max="8458" width="10" style="1" bestFit="1" customWidth="1"/>
    <col min="8459" max="8459" width="9.85546875" style="1" customWidth="1"/>
    <col min="8460" max="8460" width="8.140625" style="1" customWidth="1"/>
    <col min="8461" max="8462" width="8.42578125" style="1" customWidth="1"/>
    <col min="8463" max="8464" width="9" style="1" customWidth="1"/>
    <col min="8465" max="8467" width="0" style="1" hidden="1" customWidth="1"/>
    <col min="8468" max="8468" width="9.85546875" style="1" customWidth="1"/>
    <col min="8469" max="8470" width="10.5703125" style="1" customWidth="1"/>
    <col min="8471" max="8471" width="10" style="1" customWidth="1"/>
    <col min="8472" max="8472" width="10.5703125" style="1" customWidth="1"/>
    <col min="8473" max="8473" width="9.28515625" style="1" customWidth="1"/>
    <col min="8474" max="8474" width="8.5703125" style="1" customWidth="1"/>
    <col min="8475" max="8709" width="9.140625" style="1"/>
    <col min="8710" max="8710" width="5.85546875" style="1" customWidth="1"/>
    <col min="8711" max="8711" width="25" style="1" customWidth="1"/>
    <col min="8712" max="8712" width="10" style="1" bestFit="1" customWidth="1"/>
    <col min="8713" max="8713" width="9.85546875" style="1" customWidth="1"/>
    <col min="8714" max="8714" width="10" style="1" bestFit="1" customWidth="1"/>
    <col min="8715" max="8715" width="9.85546875" style="1" customWidth="1"/>
    <col min="8716" max="8716" width="8.140625" style="1" customWidth="1"/>
    <col min="8717" max="8718" width="8.42578125" style="1" customWidth="1"/>
    <col min="8719" max="8720" width="9" style="1" customWidth="1"/>
    <col min="8721" max="8723" width="0" style="1" hidden="1" customWidth="1"/>
    <col min="8724" max="8724" width="9.85546875" style="1" customWidth="1"/>
    <col min="8725" max="8726" width="10.5703125" style="1" customWidth="1"/>
    <col min="8727" max="8727" width="10" style="1" customWidth="1"/>
    <col min="8728" max="8728" width="10.5703125" style="1" customWidth="1"/>
    <col min="8729" max="8729" width="9.28515625" style="1" customWidth="1"/>
    <col min="8730" max="8730" width="8.5703125" style="1" customWidth="1"/>
    <col min="8731" max="8965" width="9.140625" style="1"/>
    <col min="8966" max="8966" width="5.85546875" style="1" customWidth="1"/>
    <col min="8967" max="8967" width="25" style="1" customWidth="1"/>
    <col min="8968" max="8968" width="10" style="1" bestFit="1" customWidth="1"/>
    <col min="8969" max="8969" width="9.85546875" style="1" customWidth="1"/>
    <col min="8970" max="8970" width="10" style="1" bestFit="1" customWidth="1"/>
    <col min="8971" max="8971" width="9.85546875" style="1" customWidth="1"/>
    <col min="8972" max="8972" width="8.140625" style="1" customWidth="1"/>
    <col min="8973" max="8974" width="8.42578125" style="1" customWidth="1"/>
    <col min="8975" max="8976" width="9" style="1" customWidth="1"/>
    <col min="8977" max="8979" width="0" style="1" hidden="1" customWidth="1"/>
    <col min="8980" max="8980" width="9.85546875" style="1" customWidth="1"/>
    <col min="8981" max="8982" width="10.5703125" style="1" customWidth="1"/>
    <col min="8983" max="8983" width="10" style="1" customWidth="1"/>
    <col min="8984" max="8984" width="10.5703125" style="1" customWidth="1"/>
    <col min="8985" max="8985" width="9.28515625" style="1" customWidth="1"/>
    <col min="8986" max="8986" width="8.5703125" style="1" customWidth="1"/>
    <col min="8987" max="9221" width="9.140625" style="1"/>
    <col min="9222" max="9222" width="5.85546875" style="1" customWidth="1"/>
    <col min="9223" max="9223" width="25" style="1" customWidth="1"/>
    <col min="9224" max="9224" width="10" style="1" bestFit="1" customWidth="1"/>
    <col min="9225" max="9225" width="9.85546875" style="1" customWidth="1"/>
    <col min="9226" max="9226" width="10" style="1" bestFit="1" customWidth="1"/>
    <col min="9227" max="9227" width="9.85546875" style="1" customWidth="1"/>
    <col min="9228" max="9228" width="8.140625" style="1" customWidth="1"/>
    <col min="9229" max="9230" width="8.42578125" style="1" customWidth="1"/>
    <col min="9231" max="9232" width="9" style="1" customWidth="1"/>
    <col min="9233" max="9235" width="0" style="1" hidden="1" customWidth="1"/>
    <col min="9236" max="9236" width="9.85546875" style="1" customWidth="1"/>
    <col min="9237" max="9238" width="10.5703125" style="1" customWidth="1"/>
    <col min="9239" max="9239" width="10" style="1" customWidth="1"/>
    <col min="9240" max="9240" width="10.5703125" style="1" customWidth="1"/>
    <col min="9241" max="9241" width="9.28515625" style="1" customWidth="1"/>
    <col min="9242" max="9242" width="8.5703125" style="1" customWidth="1"/>
    <col min="9243" max="9477" width="9.140625" style="1"/>
    <col min="9478" max="9478" width="5.85546875" style="1" customWidth="1"/>
    <col min="9479" max="9479" width="25" style="1" customWidth="1"/>
    <col min="9480" max="9480" width="10" style="1" bestFit="1" customWidth="1"/>
    <col min="9481" max="9481" width="9.85546875" style="1" customWidth="1"/>
    <col min="9482" max="9482" width="10" style="1" bestFit="1" customWidth="1"/>
    <col min="9483" max="9483" width="9.85546875" style="1" customWidth="1"/>
    <col min="9484" max="9484" width="8.140625" style="1" customWidth="1"/>
    <col min="9485" max="9486" width="8.42578125" style="1" customWidth="1"/>
    <col min="9487" max="9488" width="9" style="1" customWidth="1"/>
    <col min="9489" max="9491" width="0" style="1" hidden="1" customWidth="1"/>
    <col min="9492" max="9492" width="9.85546875" style="1" customWidth="1"/>
    <col min="9493" max="9494" width="10.5703125" style="1" customWidth="1"/>
    <col min="9495" max="9495" width="10" style="1" customWidth="1"/>
    <col min="9496" max="9496" width="10.5703125" style="1" customWidth="1"/>
    <col min="9497" max="9497" width="9.28515625" style="1" customWidth="1"/>
    <col min="9498" max="9498" width="8.5703125" style="1" customWidth="1"/>
    <col min="9499" max="9733" width="9.140625" style="1"/>
    <col min="9734" max="9734" width="5.85546875" style="1" customWidth="1"/>
    <col min="9735" max="9735" width="25" style="1" customWidth="1"/>
    <col min="9736" max="9736" width="10" style="1" bestFit="1" customWidth="1"/>
    <col min="9737" max="9737" width="9.85546875" style="1" customWidth="1"/>
    <col min="9738" max="9738" width="10" style="1" bestFit="1" customWidth="1"/>
    <col min="9739" max="9739" width="9.85546875" style="1" customWidth="1"/>
    <col min="9740" max="9740" width="8.140625" style="1" customWidth="1"/>
    <col min="9741" max="9742" width="8.42578125" style="1" customWidth="1"/>
    <col min="9743" max="9744" width="9" style="1" customWidth="1"/>
    <col min="9745" max="9747" width="0" style="1" hidden="1" customWidth="1"/>
    <col min="9748" max="9748" width="9.85546875" style="1" customWidth="1"/>
    <col min="9749" max="9750" width="10.5703125" style="1" customWidth="1"/>
    <col min="9751" max="9751" width="10" style="1" customWidth="1"/>
    <col min="9752" max="9752" width="10.5703125" style="1" customWidth="1"/>
    <col min="9753" max="9753" width="9.28515625" style="1" customWidth="1"/>
    <col min="9754" max="9754" width="8.5703125" style="1" customWidth="1"/>
    <col min="9755" max="9989" width="9.140625" style="1"/>
    <col min="9990" max="9990" width="5.85546875" style="1" customWidth="1"/>
    <col min="9991" max="9991" width="25" style="1" customWidth="1"/>
    <col min="9992" max="9992" width="10" style="1" bestFit="1" customWidth="1"/>
    <col min="9993" max="9993" width="9.85546875" style="1" customWidth="1"/>
    <col min="9994" max="9994" width="10" style="1" bestFit="1" customWidth="1"/>
    <col min="9995" max="9995" width="9.85546875" style="1" customWidth="1"/>
    <col min="9996" max="9996" width="8.140625" style="1" customWidth="1"/>
    <col min="9997" max="9998" width="8.42578125" style="1" customWidth="1"/>
    <col min="9999" max="10000" width="9" style="1" customWidth="1"/>
    <col min="10001" max="10003" width="0" style="1" hidden="1" customWidth="1"/>
    <col min="10004" max="10004" width="9.85546875" style="1" customWidth="1"/>
    <col min="10005" max="10006" width="10.5703125" style="1" customWidth="1"/>
    <col min="10007" max="10007" width="10" style="1" customWidth="1"/>
    <col min="10008" max="10008" width="10.5703125" style="1" customWidth="1"/>
    <col min="10009" max="10009" width="9.28515625" style="1" customWidth="1"/>
    <col min="10010" max="10010" width="8.5703125" style="1" customWidth="1"/>
    <col min="10011" max="10245" width="9.140625" style="1"/>
    <col min="10246" max="10246" width="5.85546875" style="1" customWidth="1"/>
    <col min="10247" max="10247" width="25" style="1" customWidth="1"/>
    <col min="10248" max="10248" width="10" style="1" bestFit="1" customWidth="1"/>
    <col min="10249" max="10249" width="9.85546875" style="1" customWidth="1"/>
    <col min="10250" max="10250" width="10" style="1" bestFit="1" customWidth="1"/>
    <col min="10251" max="10251" width="9.85546875" style="1" customWidth="1"/>
    <col min="10252" max="10252" width="8.140625" style="1" customWidth="1"/>
    <col min="10253" max="10254" width="8.42578125" style="1" customWidth="1"/>
    <col min="10255" max="10256" width="9" style="1" customWidth="1"/>
    <col min="10257" max="10259" width="0" style="1" hidden="1" customWidth="1"/>
    <col min="10260" max="10260" width="9.85546875" style="1" customWidth="1"/>
    <col min="10261" max="10262" width="10.5703125" style="1" customWidth="1"/>
    <col min="10263" max="10263" width="10" style="1" customWidth="1"/>
    <col min="10264" max="10264" width="10.5703125" style="1" customWidth="1"/>
    <col min="10265" max="10265" width="9.28515625" style="1" customWidth="1"/>
    <col min="10266" max="10266" width="8.5703125" style="1" customWidth="1"/>
    <col min="10267" max="10501" width="9.140625" style="1"/>
    <col min="10502" max="10502" width="5.85546875" style="1" customWidth="1"/>
    <col min="10503" max="10503" width="25" style="1" customWidth="1"/>
    <col min="10504" max="10504" width="10" style="1" bestFit="1" customWidth="1"/>
    <col min="10505" max="10505" width="9.85546875" style="1" customWidth="1"/>
    <col min="10506" max="10506" width="10" style="1" bestFit="1" customWidth="1"/>
    <col min="10507" max="10507" width="9.85546875" style="1" customWidth="1"/>
    <col min="10508" max="10508" width="8.140625" style="1" customWidth="1"/>
    <col min="10509" max="10510" width="8.42578125" style="1" customWidth="1"/>
    <col min="10511" max="10512" width="9" style="1" customWidth="1"/>
    <col min="10513" max="10515" width="0" style="1" hidden="1" customWidth="1"/>
    <col min="10516" max="10516" width="9.85546875" style="1" customWidth="1"/>
    <col min="10517" max="10518" width="10.5703125" style="1" customWidth="1"/>
    <col min="10519" max="10519" width="10" style="1" customWidth="1"/>
    <col min="10520" max="10520" width="10.5703125" style="1" customWidth="1"/>
    <col min="10521" max="10521" width="9.28515625" style="1" customWidth="1"/>
    <col min="10522" max="10522" width="8.5703125" style="1" customWidth="1"/>
    <col min="10523" max="10757" width="9.140625" style="1"/>
    <col min="10758" max="10758" width="5.85546875" style="1" customWidth="1"/>
    <col min="10759" max="10759" width="25" style="1" customWidth="1"/>
    <col min="10760" max="10760" width="10" style="1" bestFit="1" customWidth="1"/>
    <col min="10761" max="10761" width="9.85546875" style="1" customWidth="1"/>
    <col min="10762" max="10762" width="10" style="1" bestFit="1" customWidth="1"/>
    <col min="10763" max="10763" width="9.85546875" style="1" customWidth="1"/>
    <col min="10764" max="10764" width="8.140625" style="1" customWidth="1"/>
    <col min="10765" max="10766" width="8.42578125" style="1" customWidth="1"/>
    <col min="10767" max="10768" width="9" style="1" customWidth="1"/>
    <col min="10769" max="10771" width="0" style="1" hidden="1" customWidth="1"/>
    <col min="10772" max="10772" width="9.85546875" style="1" customWidth="1"/>
    <col min="10773" max="10774" width="10.5703125" style="1" customWidth="1"/>
    <col min="10775" max="10775" width="10" style="1" customWidth="1"/>
    <col min="10776" max="10776" width="10.5703125" style="1" customWidth="1"/>
    <col min="10777" max="10777" width="9.28515625" style="1" customWidth="1"/>
    <col min="10778" max="10778" width="8.5703125" style="1" customWidth="1"/>
    <col min="10779" max="11013" width="9.140625" style="1"/>
    <col min="11014" max="11014" width="5.85546875" style="1" customWidth="1"/>
    <col min="11015" max="11015" width="25" style="1" customWidth="1"/>
    <col min="11016" max="11016" width="10" style="1" bestFit="1" customWidth="1"/>
    <col min="11017" max="11017" width="9.85546875" style="1" customWidth="1"/>
    <col min="11018" max="11018" width="10" style="1" bestFit="1" customWidth="1"/>
    <col min="11019" max="11019" width="9.85546875" style="1" customWidth="1"/>
    <col min="11020" max="11020" width="8.140625" style="1" customWidth="1"/>
    <col min="11021" max="11022" width="8.42578125" style="1" customWidth="1"/>
    <col min="11023" max="11024" width="9" style="1" customWidth="1"/>
    <col min="11025" max="11027" width="0" style="1" hidden="1" customWidth="1"/>
    <col min="11028" max="11028" width="9.85546875" style="1" customWidth="1"/>
    <col min="11029" max="11030" width="10.5703125" style="1" customWidth="1"/>
    <col min="11031" max="11031" width="10" style="1" customWidth="1"/>
    <col min="11032" max="11032" width="10.5703125" style="1" customWidth="1"/>
    <col min="11033" max="11033" width="9.28515625" style="1" customWidth="1"/>
    <col min="11034" max="11034" width="8.5703125" style="1" customWidth="1"/>
    <col min="11035" max="11269" width="9.140625" style="1"/>
    <col min="11270" max="11270" width="5.85546875" style="1" customWidth="1"/>
    <col min="11271" max="11271" width="25" style="1" customWidth="1"/>
    <col min="11272" max="11272" width="10" style="1" bestFit="1" customWidth="1"/>
    <col min="11273" max="11273" width="9.85546875" style="1" customWidth="1"/>
    <col min="11274" max="11274" width="10" style="1" bestFit="1" customWidth="1"/>
    <col min="11275" max="11275" width="9.85546875" style="1" customWidth="1"/>
    <col min="11276" max="11276" width="8.140625" style="1" customWidth="1"/>
    <col min="11277" max="11278" width="8.42578125" style="1" customWidth="1"/>
    <col min="11279" max="11280" width="9" style="1" customWidth="1"/>
    <col min="11281" max="11283" width="0" style="1" hidden="1" customWidth="1"/>
    <col min="11284" max="11284" width="9.85546875" style="1" customWidth="1"/>
    <col min="11285" max="11286" width="10.5703125" style="1" customWidth="1"/>
    <col min="11287" max="11287" width="10" style="1" customWidth="1"/>
    <col min="11288" max="11288" width="10.5703125" style="1" customWidth="1"/>
    <col min="11289" max="11289" width="9.28515625" style="1" customWidth="1"/>
    <col min="11290" max="11290" width="8.5703125" style="1" customWidth="1"/>
    <col min="11291" max="11525" width="9.140625" style="1"/>
    <col min="11526" max="11526" width="5.85546875" style="1" customWidth="1"/>
    <col min="11527" max="11527" width="25" style="1" customWidth="1"/>
    <col min="11528" max="11528" width="10" style="1" bestFit="1" customWidth="1"/>
    <col min="11529" max="11529" width="9.85546875" style="1" customWidth="1"/>
    <col min="11530" max="11530" width="10" style="1" bestFit="1" customWidth="1"/>
    <col min="11531" max="11531" width="9.85546875" style="1" customWidth="1"/>
    <col min="11532" max="11532" width="8.140625" style="1" customWidth="1"/>
    <col min="11533" max="11534" width="8.42578125" style="1" customWidth="1"/>
    <col min="11535" max="11536" width="9" style="1" customWidth="1"/>
    <col min="11537" max="11539" width="0" style="1" hidden="1" customWidth="1"/>
    <col min="11540" max="11540" width="9.85546875" style="1" customWidth="1"/>
    <col min="11541" max="11542" width="10.5703125" style="1" customWidth="1"/>
    <col min="11543" max="11543" width="10" style="1" customWidth="1"/>
    <col min="11544" max="11544" width="10.5703125" style="1" customWidth="1"/>
    <col min="11545" max="11545" width="9.28515625" style="1" customWidth="1"/>
    <col min="11546" max="11546" width="8.5703125" style="1" customWidth="1"/>
    <col min="11547" max="11781" width="9.140625" style="1"/>
    <col min="11782" max="11782" width="5.85546875" style="1" customWidth="1"/>
    <col min="11783" max="11783" width="25" style="1" customWidth="1"/>
    <col min="11784" max="11784" width="10" style="1" bestFit="1" customWidth="1"/>
    <col min="11785" max="11785" width="9.85546875" style="1" customWidth="1"/>
    <col min="11786" max="11786" width="10" style="1" bestFit="1" customWidth="1"/>
    <col min="11787" max="11787" width="9.85546875" style="1" customWidth="1"/>
    <col min="11788" max="11788" width="8.140625" style="1" customWidth="1"/>
    <col min="11789" max="11790" width="8.42578125" style="1" customWidth="1"/>
    <col min="11791" max="11792" width="9" style="1" customWidth="1"/>
    <col min="11793" max="11795" width="0" style="1" hidden="1" customWidth="1"/>
    <col min="11796" max="11796" width="9.85546875" style="1" customWidth="1"/>
    <col min="11797" max="11798" width="10.5703125" style="1" customWidth="1"/>
    <col min="11799" max="11799" width="10" style="1" customWidth="1"/>
    <col min="11800" max="11800" width="10.5703125" style="1" customWidth="1"/>
    <col min="11801" max="11801" width="9.28515625" style="1" customWidth="1"/>
    <col min="11802" max="11802" width="8.5703125" style="1" customWidth="1"/>
    <col min="11803" max="12037" width="9.140625" style="1"/>
    <col min="12038" max="12038" width="5.85546875" style="1" customWidth="1"/>
    <col min="12039" max="12039" width="25" style="1" customWidth="1"/>
    <col min="12040" max="12040" width="10" style="1" bestFit="1" customWidth="1"/>
    <col min="12041" max="12041" width="9.85546875" style="1" customWidth="1"/>
    <col min="12042" max="12042" width="10" style="1" bestFit="1" customWidth="1"/>
    <col min="12043" max="12043" width="9.85546875" style="1" customWidth="1"/>
    <col min="12044" max="12044" width="8.140625" style="1" customWidth="1"/>
    <col min="12045" max="12046" width="8.42578125" style="1" customWidth="1"/>
    <col min="12047" max="12048" width="9" style="1" customWidth="1"/>
    <col min="12049" max="12051" width="0" style="1" hidden="1" customWidth="1"/>
    <col min="12052" max="12052" width="9.85546875" style="1" customWidth="1"/>
    <col min="12053" max="12054" width="10.5703125" style="1" customWidth="1"/>
    <col min="12055" max="12055" width="10" style="1" customWidth="1"/>
    <col min="12056" max="12056" width="10.5703125" style="1" customWidth="1"/>
    <col min="12057" max="12057" width="9.28515625" style="1" customWidth="1"/>
    <col min="12058" max="12058" width="8.5703125" style="1" customWidth="1"/>
    <col min="12059" max="12293" width="9.140625" style="1"/>
    <col min="12294" max="12294" width="5.85546875" style="1" customWidth="1"/>
    <col min="12295" max="12295" width="25" style="1" customWidth="1"/>
    <col min="12296" max="12296" width="10" style="1" bestFit="1" customWidth="1"/>
    <col min="12297" max="12297" width="9.85546875" style="1" customWidth="1"/>
    <col min="12298" max="12298" width="10" style="1" bestFit="1" customWidth="1"/>
    <col min="12299" max="12299" width="9.85546875" style="1" customWidth="1"/>
    <col min="12300" max="12300" width="8.140625" style="1" customWidth="1"/>
    <col min="12301" max="12302" width="8.42578125" style="1" customWidth="1"/>
    <col min="12303" max="12304" width="9" style="1" customWidth="1"/>
    <col min="12305" max="12307" width="0" style="1" hidden="1" customWidth="1"/>
    <col min="12308" max="12308" width="9.85546875" style="1" customWidth="1"/>
    <col min="12309" max="12310" width="10.5703125" style="1" customWidth="1"/>
    <col min="12311" max="12311" width="10" style="1" customWidth="1"/>
    <col min="12312" max="12312" width="10.5703125" style="1" customWidth="1"/>
    <col min="12313" max="12313" width="9.28515625" style="1" customWidth="1"/>
    <col min="12314" max="12314" width="8.5703125" style="1" customWidth="1"/>
    <col min="12315" max="12549" width="9.140625" style="1"/>
    <col min="12550" max="12550" width="5.85546875" style="1" customWidth="1"/>
    <col min="12551" max="12551" width="25" style="1" customWidth="1"/>
    <col min="12552" max="12552" width="10" style="1" bestFit="1" customWidth="1"/>
    <col min="12553" max="12553" width="9.85546875" style="1" customWidth="1"/>
    <col min="12554" max="12554" width="10" style="1" bestFit="1" customWidth="1"/>
    <col min="12555" max="12555" width="9.85546875" style="1" customWidth="1"/>
    <col min="12556" max="12556" width="8.140625" style="1" customWidth="1"/>
    <col min="12557" max="12558" width="8.42578125" style="1" customWidth="1"/>
    <col min="12559" max="12560" width="9" style="1" customWidth="1"/>
    <col min="12561" max="12563" width="0" style="1" hidden="1" customWidth="1"/>
    <col min="12564" max="12564" width="9.85546875" style="1" customWidth="1"/>
    <col min="12565" max="12566" width="10.5703125" style="1" customWidth="1"/>
    <col min="12567" max="12567" width="10" style="1" customWidth="1"/>
    <col min="12568" max="12568" width="10.5703125" style="1" customWidth="1"/>
    <col min="12569" max="12569" width="9.28515625" style="1" customWidth="1"/>
    <col min="12570" max="12570" width="8.5703125" style="1" customWidth="1"/>
    <col min="12571" max="12805" width="9.140625" style="1"/>
    <col min="12806" max="12806" width="5.85546875" style="1" customWidth="1"/>
    <col min="12807" max="12807" width="25" style="1" customWidth="1"/>
    <col min="12808" max="12808" width="10" style="1" bestFit="1" customWidth="1"/>
    <col min="12809" max="12809" width="9.85546875" style="1" customWidth="1"/>
    <col min="12810" max="12810" width="10" style="1" bestFit="1" customWidth="1"/>
    <col min="12811" max="12811" width="9.85546875" style="1" customWidth="1"/>
    <col min="12812" max="12812" width="8.140625" style="1" customWidth="1"/>
    <col min="12813" max="12814" width="8.42578125" style="1" customWidth="1"/>
    <col min="12815" max="12816" width="9" style="1" customWidth="1"/>
    <col min="12817" max="12819" width="0" style="1" hidden="1" customWidth="1"/>
    <col min="12820" max="12820" width="9.85546875" style="1" customWidth="1"/>
    <col min="12821" max="12822" width="10.5703125" style="1" customWidth="1"/>
    <col min="12823" max="12823" width="10" style="1" customWidth="1"/>
    <col min="12824" max="12824" width="10.5703125" style="1" customWidth="1"/>
    <col min="12825" max="12825" width="9.28515625" style="1" customWidth="1"/>
    <col min="12826" max="12826" width="8.5703125" style="1" customWidth="1"/>
    <col min="12827" max="13061" width="9.140625" style="1"/>
    <col min="13062" max="13062" width="5.85546875" style="1" customWidth="1"/>
    <col min="13063" max="13063" width="25" style="1" customWidth="1"/>
    <col min="13064" max="13064" width="10" style="1" bestFit="1" customWidth="1"/>
    <col min="13065" max="13065" width="9.85546875" style="1" customWidth="1"/>
    <col min="13066" max="13066" width="10" style="1" bestFit="1" customWidth="1"/>
    <col min="13067" max="13067" width="9.85546875" style="1" customWidth="1"/>
    <col min="13068" max="13068" width="8.140625" style="1" customWidth="1"/>
    <col min="13069" max="13070" width="8.42578125" style="1" customWidth="1"/>
    <col min="13071" max="13072" width="9" style="1" customWidth="1"/>
    <col min="13073" max="13075" width="0" style="1" hidden="1" customWidth="1"/>
    <col min="13076" max="13076" width="9.85546875" style="1" customWidth="1"/>
    <col min="13077" max="13078" width="10.5703125" style="1" customWidth="1"/>
    <col min="13079" max="13079" width="10" style="1" customWidth="1"/>
    <col min="13080" max="13080" width="10.5703125" style="1" customWidth="1"/>
    <col min="13081" max="13081" width="9.28515625" style="1" customWidth="1"/>
    <col min="13082" max="13082" width="8.5703125" style="1" customWidth="1"/>
    <col min="13083" max="13317" width="9.140625" style="1"/>
    <col min="13318" max="13318" width="5.85546875" style="1" customWidth="1"/>
    <col min="13319" max="13319" width="25" style="1" customWidth="1"/>
    <col min="13320" max="13320" width="10" style="1" bestFit="1" customWidth="1"/>
    <col min="13321" max="13321" width="9.85546875" style="1" customWidth="1"/>
    <col min="13322" max="13322" width="10" style="1" bestFit="1" customWidth="1"/>
    <col min="13323" max="13323" width="9.85546875" style="1" customWidth="1"/>
    <col min="13324" max="13324" width="8.140625" style="1" customWidth="1"/>
    <col min="13325" max="13326" width="8.42578125" style="1" customWidth="1"/>
    <col min="13327" max="13328" width="9" style="1" customWidth="1"/>
    <col min="13329" max="13331" width="0" style="1" hidden="1" customWidth="1"/>
    <col min="13332" max="13332" width="9.85546875" style="1" customWidth="1"/>
    <col min="13333" max="13334" width="10.5703125" style="1" customWidth="1"/>
    <col min="13335" max="13335" width="10" style="1" customWidth="1"/>
    <col min="13336" max="13336" width="10.5703125" style="1" customWidth="1"/>
    <col min="13337" max="13337" width="9.28515625" style="1" customWidth="1"/>
    <col min="13338" max="13338" width="8.5703125" style="1" customWidth="1"/>
    <col min="13339" max="13573" width="9.140625" style="1"/>
    <col min="13574" max="13574" width="5.85546875" style="1" customWidth="1"/>
    <col min="13575" max="13575" width="25" style="1" customWidth="1"/>
    <col min="13576" max="13576" width="10" style="1" bestFit="1" customWidth="1"/>
    <col min="13577" max="13577" width="9.85546875" style="1" customWidth="1"/>
    <col min="13578" max="13578" width="10" style="1" bestFit="1" customWidth="1"/>
    <col min="13579" max="13579" width="9.85546875" style="1" customWidth="1"/>
    <col min="13580" max="13580" width="8.140625" style="1" customWidth="1"/>
    <col min="13581" max="13582" width="8.42578125" style="1" customWidth="1"/>
    <col min="13583" max="13584" width="9" style="1" customWidth="1"/>
    <col min="13585" max="13587" width="0" style="1" hidden="1" customWidth="1"/>
    <col min="13588" max="13588" width="9.85546875" style="1" customWidth="1"/>
    <col min="13589" max="13590" width="10.5703125" style="1" customWidth="1"/>
    <col min="13591" max="13591" width="10" style="1" customWidth="1"/>
    <col min="13592" max="13592" width="10.5703125" style="1" customWidth="1"/>
    <col min="13593" max="13593" width="9.28515625" style="1" customWidth="1"/>
    <col min="13594" max="13594" width="8.5703125" style="1" customWidth="1"/>
    <col min="13595" max="13829" width="9.140625" style="1"/>
    <col min="13830" max="13830" width="5.85546875" style="1" customWidth="1"/>
    <col min="13831" max="13831" width="25" style="1" customWidth="1"/>
    <col min="13832" max="13832" width="10" style="1" bestFit="1" customWidth="1"/>
    <col min="13833" max="13833" width="9.85546875" style="1" customWidth="1"/>
    <col min="13834" max="13834" width="10" style="1" bestFit="1" customWidth="1"/>
    <col min="13835" max="13835" width="9.85546875" style="1" customWidth="1"/>
    <col min="13836" max="13836" width="8.140625" style="1" customWidth="1"/>
    <col min="13837" max="13838" width="8.42578125" style="1" customWidth="1"/>
    <col min="13839" max="13840" width="9" style="1" customWidth="1"/>
    <col min="13841" max="13843" width="0" style="1" hidden="1" customWidth="1"/>
    <col min="13844" max="13844" width="9.85546875" style="1" customWidth="1"/>
    <col min="13845" max="13846" width="10.5703125" style="1" customWidth="1"/>
    <col min="13847" max="13847" width="10" style="1" customWidth="1"/>
    <col min="13848" max="13848" width="10.5703125" style="1" customWidth="1"/>
    <col min="13849" max="13849" width="9.28515625" style="1" customWidth="1"/>
    <col min="13850" max="13850" width="8.5703125" style="1" customWidth="1"/>
    <col min="13851" max="14085" width="9.140625" style="1"/>
    <col min="14086" max="14086" width="5.85546875" style="1" customWidth="1"/>
    <col min="14087" max="14087" width="25" style="1" customWidth="1"/>
    <col min="14088" max="14088" width="10" style="1" bestFit="1" customWidth="1"/>
    <col min="14089" max="14089" width="9.85546875" style="1" customWidth="1"/>
    <col min="14090" max="14090" width="10" style="1" bestFit="1" customWidth="1"/>
    <col min="14091" max="14091" width="9.85546875" style="1" customWidth="1"/>
    <col min="14092" max="14092" width="8.140625" style="1" customWidth="1"/>
    <col min="14093" max="14094" width="8.42578125" style="1" customWidth="1"/>
    <col min="14095" max="14096" width="9" style="1" customWidth="1"/>
    <col min="14097" max="14099" width="0" style="1" hidden="1" customWidth="1"/>
    <col min="14100" max="14100" width="9.85546875" style="1" customWidth="1"/>
    <col min="14101" max="14102" width="10.5703125" style="1" customWidth="1"/>
    <col min="14103" max="14103" width="10" style="1" customWidth="1"/>
    <col min="14104" max="14104" width="10.5703125" style="1" customWidth="1"/>
    <col min="14105" max="14105" width="9.28515625" style="1" customWidth="1"/>
    <col min="14106" max="14106" width="8.5703125" style="1" customWidth="1"/>
    <col min="14107" max="14341" width="9.140625" style="1"/>
    <col min="14342" max="14342" width="5.85546875" style="1" customWidth="1"/>
    <col min="14343" max="14343" width="25" style="1" customWidth="1"/>
    <col min="14344" max="14344" width="10" style="1" bestFit="1" customWidth="1"/>
    <col min="14345" max="14345" width="9.85546875" style="1" customWidth="1"/>
    <col min="14346" max="14346" width="10" style="1" bestFit="1" customWidth="1"/>
    <col min="14347" max="14347" width="9.85546875" style="1" customWidth="1"/>
    <col min="14348" max="14348" width="8.140625" style="1" customWidth="1"/>
    <col min="14349" max="14350" width="8.42578125" style="1" customWidth="1"/>
    <col min="14351" max="14352" width="9" style="1" customWidth="1"/>
    <col min="14353" max="14355" width="0" style="1" hidden="1" customWidth="1"/>
    <col min="14356" max="14356" width="9.85546875" style="1" customWidth="1"/>
    <col min="14357" max="14358" width="10.5703125" style="1" customWidth="1"/>
    <col min="14359" max="14359" width="10" style="1" customWidth="1"/>
    <col min="14360" max="14360" width="10.5703125" style="1" customWidth="1"/>
    <col min="14361" max="14361" width="9.28515625" style="1" customWidth="1"/>
    <col min="14362" max="14362" width="8.5703125" style="1" customWidth="1"/>
    <col min="14363" max="14597" width="9.140625" style="1"/>
    <col min="14598" max="14598" width="5.85546875" style="1" customWidth="1"/>
    <col min="14599" max="14599" width="25" style="1" customWidth="1"/>
    <col min="14600" max="14600" width="10" style="1" bestFit="1" customWidth="1"/>
    <col min="14601" max="14601" width="9.85546875" style="1" customWidth="1"/>
    <col min="14602" max="14602" width="10" style="1" bestFit="1" customWidth="1"/>
    <col min="14603" max="14603" width="9.85546875" style="1" customWidth="1"/>
    <col min="14604" max="14604" width="8.140625" style="1" customWidth="1"/>
    <col min="14605" max="14606" width="8.42578125" style="1" customWidth="1"/>
    <col min="14607" max="14608" width="9" style="1" customWidth="1"/>
    <col min="14609" max="14611" width="0" style="1" hidden="1" customWidth="1"/>
    <col min="14612" max="14612" width="9.85546875" style="1" customWidth="1"/>
    <col min="14613" max="14614" width="10.5703125" style="1" customWidth="1"/>
    <col min="14615" max="14615" width="10" style="1" customWidth="1"/>
    <col min="14616" max="14616" width="10.5703125" style="1" customWidth="1"/>
    <col min="14617" max="14617" width="9.28515625" style="1" customWidth="1"/>
    <col min="14618" max="14618" width="8.5703125" style="1" customWidth="1"/>
    <col min="14619" max="14853" width="9.140625" style="1"/>
    <col min="14854" max="14854" width="5.85546875" style="1" customWidth="1"/>
    <col min="14855" max="14855" width="25" style="1" customWidth="1"/>
    <col min="14856" max="14856" width="10" style="1" bestFit="1" customWidth="1"/>
    <col min="14857" max="14857" width="9.85546875" style="1" customWidth="1"/>
    <col min="14858" max="14858" width="10" style="1" bestFit="1" customWidth="1"/>
    <col min="14859" max="14859" width="9.85546875" style="1" customWidth="1"/>
    <col min="14860" max="14860" width="8.140625" style="1" customWidth="1"/>
    <col min="14861" max="14862" width="8.42578125" style="1" customWidth="1"/>
    <col min="14863" max="14864" width="9" style="1" customWidth="1"/>
    <col min="14865" max="14867" width="0" style="1" hidden="1" customWidth="1"/>
    <col min="14868" max="14868" width="9.85546875" style="1" customWidth="1"/>
    <col min="14869" max="14870" width="10.5703125" style="1" customWidth="1"/>
    <col min="14871" max="14871" width="10" style="1" customWidth="1"/>
    <col min="14872" max="14872" width="10.5703125" style="1" customWidth="1"/>
    <col min="14873" max="14873" width="9.28515625" style="1" customWidth="1"/>
    <col min="14874" max="14874" width="8.5703125" style="1" customWidth="1"/>
    <col min="14875" max="15109" width="9.140625" style="1"/>
    <col min="15110" max="15110" width="5.85546875" style="1" customWidth="1"/>
    <col min="15111" max="15111" width="25" style="1" customWidth="1"/>
    <col min="15112" max="15112" width="10" style="1" bestFit="1" customWidth="1"/>
    <col min="15113" max="15113" width="9.85546875" style="1" customWidth="1"/>
    <col min="15114" max="15114" width="10" style="1" bestFit="1" customWidth="1"/>
    <col min="15115" max="15115" width="9.85546875" style="1" customWidth="1"/>
    <col min="15116" max="15116" width="8.140625" style="1" customWidth="1"/>
    <col min="15117" max="15118" width="8.42578125" style="1" customWidth="1"/>
    <col min="15119" max="15120" width="9" style="1" customWidth="1"/>
    <col min="15121" max="15123" width="0" style="1" hidden="1" customWidth="1"/>
    <col min="15124" max="15124" width="9.85546875" style="1" customWidth="1"/>
    <col min="15125" max="15126" width="10.5703125" style="1" customWidth="1"/>
    <col min="15127" max="15127" width="10" style="1" customWidth="1"/>
    <col min="15128" max="15128" width="10.5703125" style="1" customWidth="1"/>
    <col min="15129" max="15129" width="9.28515625" style="1" customWidth="1"/>
    <col min="15130" max="15130" width="8.5703125" style="1" customWidth="1"/>
    <col min="15131" max="15365" width="9.140625" style="1"/>
    <col min="15366" max="15366" width="5.85546875" style="1" customWidth="1"/>
    <col min="15367" max="15367" width="25" style="1" customWidth="1"/>
    <col min="15368" max="15368" width="10" style="1" bestFit="1" customWidth="1"/>
    <col min="15369" max="15369" width="9.85546875" style="1" customWidth="1"/>
    <col min="15370" max="15370" width="10" style="1" bestFit="1" customWidth="1"/>
    <col min="15371" max="15371" width="9.85546875" style="1" customWidth="1"/>
    <col min="15372" max="15372" width="8.140625" style="1" customWidth="1"/>
    <col min="15373" max="15374" width="8.42578125" style="1" customWidth="1"/>
    <col min="15375" max="15376" width="9" style="1" customWidth="1"/>
    <col min="15377" max="15379" width="0" style="1" hidden="1" customWidth="1"/>
    <col min="15380" max="15380" width="9.85546875" style="1" customWidth="1"/>
    <col min="15381" max="15382" width="10.5703125" style="1" customWidth="1"/>
    <col min="15383" max="15383" width="10" style="1" customWidth="1"/>
    <col min="15384" max="15384" width="10.5703125" style="1" customWidth="1"/>
    <col min="15385" max="15385" width="9.28515625" style="1" customWidth="1"/>
    <col min="15386" max="15386" width="8.5703125" style="1" customWidth="1"/>
    <col min="15387" max="15621" width="9.140625" style="1"/>
    <col min="15622" max="15622" width="5.85546875" style="1" customWidth="1"/>
    <col min="15623" max="15623" width="25" style="1" customWidth="1"/>
    <col min="15624" max="15624" width="10" style="1" bestFit="1" customWidth="1"/>
    <col min="15625" max="15625" width="9.85546875" style="1" customWidth="1"/>
    <col min="15626" max="15626" width="10" style="1" bestFit="1" customWidth="1"/>
    <col min="15627" max="15627" width="9.85546875" style="1" customWidth="1"/>
    <col min="15628" max="15628" width="8.140625" style="1" customWidth="1"/>
    <col min="15629" max="15630" width="8.42578125" style="1" customWidth="1"/>
    <col min="15631" max="15632" width="9" style="1" customWidth="1"/>
    <col min="15633" max="15635" width="0" style="1" hidden="1" customWidth="1"/>
    <col min="15636" max="15636" width="9.85546875" style="1" customWidth="1"/>
    <col min="15637" max="15638" width="10.5703125" style="1" customWidth="1"/>
    <col min="15639" max="15639" width="10" style="1" customWidth="1"/>
    <col min="15640" max="15640" width="10.5703125" style="1" customWidth="1"/>
    <col min="15641" max="15641" width="9.28515625" style="1" customWidth="1"/>
    <col min="15642" max="15642" width="8.5703125" style="1" customWidth="1"/>
    <col min="15643" max="15877" width="9.140625" style="1"/>
    <col min="15878" max="15878" width="5.85546875" style="1" customWidth="1"/>
    <col min="15879" max="15879" width="25" style="1" customWidth="1"/>
    <col min="15880" max="15880" width="10" style="1" bestFit="1" customWidth="1"/>
    <col min="15881" max="15881" width="9.85546875" style="1" customWidth="1"/>
    <col min="15882" max="15882" width="10" style="1" bestFit="1" customWidth="1"/>
    <col min="15883" max="15883" width="9.85546875" style="1" customWidth="1"/>
    <col min="15884" max="15884" width="8.140625" style="1" customWidth="1"/>
    <col min="15885" max="15886" width="8.42578125" style="1" customWidth="1"/>
    <col min="15887" max="15888" width="9" style="1" customWidth="1"/>
    <col min="15889" max="15891" width="0" style="1" hidden="1" customWidth="1"/>
    <col min="15892" max="15892" width="9.85546875" style="1" customWidth="1"/>
    <col min="15893" max="15894" width="10.5703125" style="1" customWidth="1"/>
    <col min="15895" max="15895" width="10" style="1" customWidth="1"/>
    <col min="15896" max="15896" width="10.5703125" style="1" customWidth="1"/>
    <col min="15897" max="15897" width="9.28515625" style="1" customWidth="1"/>
    <col min="15898" max="15898" width="8.5703125" style="1" customWidth="1"/>
    <col min="15899" max="16133" width="9.140625" style="1"/>
    <col min="16134" max="16134" width="5.85546875" style="1" customWidth="1"/>
    <col min="16135" max="16135" width="25" style="1" customWidth="1"/>
    <col min="16136" max="16136" width="10" style="1" bestFit="1" customWidth="1"/>
    <col min="16137" max="16137" width="9.85546875" style="1" customWidth="1"/>
    <col min="16138" max="16138" width="10" style="1" bestFit="1" customWidth="1"/>
    <col min="16139" max="16139" width="9.85546875" style="1" customWidth="1"/>
    <col min="16140" max="16140" width="8.140625" style="1" customWidth="1"/>
    <col min="16141" max="16142" width="8.42578125" style="1" customWidth="1"/>
    <col min="16143" max="16144" width="9" style="1" customWidth="1"/>
    <col min="16145" max="16147" width="0" style="1" hidden="1" customWidth="1"/>
    <col min="16148" max="16148" width="9.85546875" style="1" customWidth="1"/>
    <col min="16149" max="16150" width="10.5703125" style="1" customWidth="1"/>
    <col min="16151" max="16151" width="10" style="1" customWidth="1"/>
    <col min="16152" max="16152" width="10.5703125" style="1" customWidth="1"/>
    <col min="16153" max="16153" width="9.28515625" style="1" customWidth="1"/>
    <col min="16154" max="16154" width="8.5703125" style="1" customWidth="1"/>
    <col min="16155" max="16384" width="9.140625" style="1"/>
  </cols>
  <sheetData>
    <row r="1" spans="1:26" hidden="1" x14ac:dyDescent="0.2">
      <c r="A1" s="1" t="s">
        <v>0</v>
      </c>
    </row>
    <row r="2" spans="1:26" hidden="1" x14ac:dyDescent="0.2">
      <c r="A2" s="9" t="s">
        <v>1</v>
      </c>
      <c r="B2" s="9"/>
    </row>
    <row r="3" spans="1:26" x14ac:dyDescent="0.2">
      <c r="A3" s="10"/>
      <c r="B3" s="10" t="s">
        <v>2</v>
      </c>
    </row>
    <row r="4" spans="1:26" ht="15" customHeight="1" x14ac:dyDescent="0.2">
      <c r="A4" s="11" t="s">
        <v>3</v>
      </c>
      <c r="B4" s="11"/>
      <c r="C4" s="12"/>
      <c r="D4" s="13"/>
      <c r="E4" s="13"/>
      <c r="F4" s="13"/>
      <c r="G4" s="13"/>
      <c r="H4" s="13"/>
      <c r="J4" s="14"/>
      <c r="O4" s="377"/>
      <c r="P4" s="377"/>
    </row>
    <row r="5" spans="1:26" ht="15" customHeight="1" x14ac:dyDescent="0.2">
      <c r="A5" s="378" t="s">
        <v>4</v>
      </c>
      <c r="B5" s="378"/>
      <c r="C5" s="378"/>
      <c r="D5" s="378"/>
      <c r="E5" s="378"/>
      <c r="F5" s="378"/>
      <c r="G5" s="378"/>
      <c r="H5" s="378"/>
      <c r="I5" s="378"/>
      <c r="J5" s="378"/>
      <c r="K5" s="8"/>
      <c r="L5" s="8"/>
      <c r="M5" s="8"/>
      <c r="N5" s="8"/>
      <c r="O5" s="8"/>
      <c r="P5" s="8"/>
      <c r="Q5" s="8"/>
      <c r="R5" s="5"/>
      <c r="S5" s="5"/>
    </row>
    <row r="6" spans="1:26" ht="15" customHeight="1" x14ac:dyDescent="0.2">
      <c r="A6" s="15" t="s">
        <v>5</v>
      </c>
      <c r="B6" s="15"/>
      <c r="C6" s="16"/>
      <c r="D6" s="17"/>
      <c r="E6" s="17"/>
      <c r="F6" s="17"/>
      <c r="G6" s="17"/>
      <c r="H6" s="17"/>
      <c r="I6" s="17"/>
      <c r="J6" s="18"/>
      <c r="K6" s="379" t="s">
        <v>6</v>
      </c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</row>
    <row r="7" spans="1:26" ht="12" thickBot="1" x14ac:dyDescent="0.25">
      <c r="A7" s="19"/>
      <c r="B7" s="19"/>
    </row>
    <row r="8" spans="1:26" ht="13.9" customHeight="1" thickBot="1" x14ac:dyDescent="0.25">
      <c r="A8" s="20"/>
      <c r="B8" s="21"/>
      <c r="C8" s="22"/>
      <c r="D8" s="23"/>
      <c r="E8" s="24"/>
      <c r="F8" s="25"/>
      <c r="G8" s="25"/>
      <c r="H8" s="26"/>
      <c r="I8" s="27"/>
      <c r="J8" s="381" t="s">
        <v>7</v>
      </c>
      <c r="K8" s="382"/>
      <c r="L8" s="382"/>
      <c r="M8" s="382"/>
      <c r="N8" s="382"/>
      <c r="O8" s="382"/>
      <c r="P8" s="382"/>
      <c r="Q8" s="382"/>
      <c r="R8" s="382"/>
      <c r="S8" s="382"/>
      <c r="T8" s="383"/>
      <c r="U8" s="384" t="s">
        <v>8</v>
      </c>
      <c r="V8" s="382"/>
      <c r="W8" s="382"/>
      <c r="X8" s="382"/>
      <c r="Y8" s="382"/>
      <c r="Z8" s="383"/>
    </row>
    <row r="9" spans="1:26" ht="46.5" customHeight="1" x14ac:dyDescent="0.2">
      <c r="A9" s="28"/>
      <c r="B9" s="29" t="s">
        <v>9</v>
      </c>
      <c r="C9" s="30" t="s">
        <v>10</v>
      </c>
      <c r="D9" s="31" t="s">
        <v>11</v>
      </c>
      <c r="E9" s="32" t="s">
        <v>12</v>
      </c>
      <c r="F9" s="32" t="s">
        <v>13</v>
      </c>
      <c r="G9" s="32" t="s">
        <v>14</v>
      </c>
      <c r="H9" s="33" t="s">
        <v>15</v>
      </c>
      <c r="I9" s="34" t="s">
        <v>16</v>
      </c>
      <c r="J9" s="35" t="s">
        <v>17</v>
      </c>
      <c r="K9" s="36" t="s">
        <v>18</v>
      </c>
      <c r="L9" s="36" t="s">
        <v>19</v>
      </c>
      <c r="M9" s="36" t="s">
        <v>20</v>
      </c>
      <c r="N9" s="36" t="s">
        <v>21</v>
      </c>
      <c r="O9" s="37" t="s">
        <v>22</v>
      </c>
      <c r="P9" s="38" t="s">
        <v>23</v>
      </c>
      <c r="Q9" s="36" t="s">
        <v>24</v>
      </c>
      <c r="R9" s="36" t="s">
        <v>25</v>
      </c>
      <c r="S9" s="39"/>
      <c r="T9" s="40" t="s">
        <v>26</v>
      </c>
      <c r="U9" s="32" t="s">
        <v>27</v>
      </c>
      <c r="V9" s="41" t="s">
        <v>28</v>
      </c>
      <c r="W9" s="42" t="s">
        <v>29</v>
      </c>
      <c r="X9" s="43" t="s">
        <v>30</v>
      </c>
      <c r="Y9" s="33" t="s">
        <v>31</v>
      </c>
      <c r="Z9" s="44" t="s">
        <v>32</v>
      </c>
    </row>
    <row r="10" spans="1:26" x14ac:dyDescent="0.2">
      <c r="A10" s="45">
        <v>1</v>
      </c>
      <c r="B10" s="46">
        <v>2</v>
      </c>
      <c r="C10" s="47">
        <v>3</v>
      </c>
      <c r="D10" s="48">
        <v>4</v>
      </c>
      <c r="E10" s="49">
        <v>5</v>
      </c>
      <c r="F10" s="49">
        <v>6</v>
      </c>
      <c r="G10" s="49">
        <v>7</v>
      </c>
      <c r="H10" s="50">
        <v>8</v>
      </c>
      <c r="I10" s="51">
        <v>17</v>
      </c>
      <c r="J10" s="52">
        <v>9</v>
      </c>
      <c r="K10" s="53">
        <v>10</v>
      </c>
      <c r="L10" s="53">
        <v>11</v>
      </c>
      <c r="M10" s="53">
        <v>12</v>
      </c>
      <c r="N10" s="53">
        <v>13</v>
      </c>
      <c r="O10" s="54">
        <v>14</v>
      </c>
      <c r="P10" s="55">
        <v>15</v>
      </c>
      <c r="Q10" s="53" t="s">
        <v>33</v>
      </c>
      <c r="R10" s="56" t="s">
        <v>34</v>
      </c>
      <c r="S10" s="57"/>
      <c r="T10" s="58">
        <v>16</v>
      </c>
      <c r="U10" s="49">
        <v>17</v>
      </c>
      <c r="V10" s="55">
        <v>18</v>
      </c>
      <c r="W10" s="59">
        <v>19</v>
      </c>
      <c r="X10" s="60">
        <v>20</v>
      </c>
      <c r="Y10" s="61">
        <v>21</v>
      </c>
      <c r="Z10" s="62">
        <v>22</v>
      </c>
    </row>
    <row r="11" spans="1:26" ht="12.2" customHeight="1" x14ac:dyDescent="0.2">
      <c r="A11" s="63">
        <v>3111</v>
      </c>
      <c r="B11" s="64" t="s">
        <v>35</v>
      </c>
      <c r="C11" s="65">
        <v>4873839.6500000004</v>
      </c>
      <c r="D11" s="66">
        <v>4862351.7</v>
      </c>
      <c r="E11" s="67">
        <v>4961976.09</v>
      </c>
      <c r="F11" s="67">
        <v>4911774.37</v>
      </c>
      <c r="G11" s="67">
        <v>4699905.21</v>
      </c>
      <c r="H11" s="68">
        <v>4731182.93</v>
      </c>
      <c r="I11" s="69">
        <v>644625.27</v>
      </c>
      <c r="J11" s="70">
        <v>393797</v>
      </c>
      <c r="K11" s="71">
        <f>O11*0.57</f>
        <v>268138.82999999996</v>
      </c>
      <c r="L11" s="71">
        <f>O11*0.23</f>
        <v>108196.37000000001</v>
      </c>
      <c r="M11" s="71">
        <f>O11*0.14</f>
        <v>65858.66</v>
      </c>
      <c r="N11" s="71">
        <f>O11*0.06</f>
        <v>28225.14</v>
      </c>
      <c r="O11" s="72">
        <f>T11-J11-P11</f>
        <v>470419</v>
      </c>
      <c r="P11" s="73">
        <v>0</v>
      </c>
      <c r="Q11" s="71">
        <v>5253000</v>
      </c>
      <c r="R11" s="74">
        <v>5410000</v>
      </c>
      <c r="S11" s="75">
        <f>1647219+1242640+1075766+968470</f>
        <v>4934095</v>
      </c>
      <c r="T11" s="76">
        <v>864216</v>
      </c>
      <c r="U11" s="67">
        <v>862789.88000000012</v>
      </c>
      <c r="V11" s="77">
        <v>0</v>
      </c>
      <c r="W11" s="78">
        <f>J11</f>
        <v>393797</v>
      </c>
      <c r="X11" s="79">
        <f>U11-V11-W11</f>
        <v>468992.88000000012</v>
      </c>
      <c r="Y11" s="80">
        <f>U11/T11*100</f>
        <v>99.834981069547439</v>
      </c>
      <c r="Z11" s="81">
        <f>U11/I11*100</f>
        <v>133.84363290629301</v>
      </c>
    </row>
    <row r="12" spans="1:26" ht="12.2" customHeight="1" x14ac:dyDescent="0.2">
      <c r="A12" s="82">
        <v>311</v>
      </c>
      <c r="B12" s="83" t="s">
        <v>36</v>
      </c>
      <c r="C12" s="84">
        <f t="shared" ref="C12:G12" si="0">C11</f>
        <v>4873839.6500000004</v>
      </c>
      <c r="D12" s="85">
        <f t="shared" si="0"/>
        <v>4862351.7</v>
      </c>
      <c r="E12" s="86">
        <f t="shared" si="0"/>
        <v>4961976.09</v>
      </c>
      <c r="F12" s="86">
        <f t="shared" si="0"/>
        <v>4911774.37</v>
      </c>
      <c r="G12" s="86">
        <f t="shared" si="0"/>
        <v>4699905.21</v>
      </c>
      <c r="H12" s="87">
        <v>4731182.93</v>
      </c>
      <c r="I12" s="88">
        <f>I11</f>
        <v>644625.27</v>
      </c>
      <c r="J12" s="89">
        <f t="shared" ref="J12:R12" si="1">J11</f>
        <v>393797</v>
      </c>
      <c r="K12" s="90">
        <f t="shared" si="1"/>
        <v>268138.82999999996</v>
      </c>
      <c r="L12" s="90">
        <f t="shared" si="1"/>
        <v>108196.37000000001</v>
      </c>
      <c r="M12" s="90">
        <f t="shared" si="1"/>
        <v>65858.66</v>
      </c>
      <c r="N12" s="90">
        <f t="shared" si="1"/>
        <v>28225.14</v>
      </c>
      <c r="O12" s="91">
        <f t="shared" si="1"/>
        <v>470419</v>
      </c>
      <c r="P12" s="92">
        <f t="shared" si="1"/>
        <v>0</v>
      </c>
      <c r="Q12" s="93">
        <f t="shared" si="1"/>
        <v>5253000</v>
      </c>
      <c r="R12" s="94">
        <f t="shared" si="1"/>
        <v>5410000</v>
      </c>
      <c r="S12" s="95"/>
      <c r="T12" s="96">
        <f>T11</f>
        <v>864216</v>
      </c>
      <c r="U12" s="86">
        <f>U11</f>
        <v>862789.88000000012</v>
      </c>
      <c r="V12" s="97">
        <f>V11</f>
        <v>0</v>
      </c>
      <c r="W12" s="98">
        <f t="shared" ref="W12" si="2">W11</f>
        <v>393797</v>
      </c>
      <c r="X12" s="99">
        <f>X11</f>
        <v>468992.88000000012</v>
      </c>
      <c r="Y12" s="100">
        <f t="shared" ref="Y12:Y61" si="3">U12/T12*100</f>
        <v>99.834981069547439</v>
      </c>
      <c r="Z12" s="101">
        <f>Z11</f>
        <v>133.84363290629301</v>
      </c>
    </row>
    <row r="13" spans="1:26" ht="12.2" customHeight="1" x14ac:dyDescent="0.2">
      <c r="A13" s="63">
        <v>3131</v>
      </c>
      <c r="B13" s="64" t="s">
        <v>37</v>
      </c>
      <c r="C13" s="65">
        <v>381306.58</v>
      </c>
      <c r="D13" s="66">
        <v>377284.75</v>
      </c>
      <c r="E13" s="67">
        <v>378056.32</v>
      </c>
      <c r="F13" s="67">
        <v>374377.13</v>
      </c>
      <c r="G13" s="67">
        <v>355760.77</v>
      </c>
      <c r="H13" s="102">
        <v>358501.09</v>
      </c>
      <c r="I13" s="69">
        <v>48842.81</v>
      </c>
      <c r="J13" s="103">
        <v>32083</v>
      </c>
      <c r="K13" s="71">
        <f>O13*0.57</f>
        <v>19833.719999999998</v>
      </c>
      <c r="L13" s="71">
        <f>O13*0.23</f>
        <v>8003.08</v>
      </c>
      <c r="M13" s="71">
        <f>O13*0.14</f>
        <v>4871.4400000000005</v>
      </c>
      <c r="N13" s="71">
        <f>O13*0.06</f>
        <v>2087.7599999999998</v>
      </c>
      <c r="O13" s="72">
        <f>T13-J13-P13</f>
        <v>34796</v>
      </c>
      <c r="P13" s="73">
        <v>0</v>
      </c>
      <c r="Q13" s="71">
        <v>412000</v>
      </c>
      <c r="R13" s="74">
        <v>424000</v>
      </c>
      <c r="S13" s="75"/>
      <c r="T13" s="104">
        <v>66879</v>
      </c>
      <c r="U13" s="67">
        <v>65674.539999999994</v>
      </c>
      <c r="V13" s="77">
        <v>0</v>
      </c>
      <c r="W13" s="78">
        <f>J13</f>
        <v>32083</v>
      </c>
      <c r="X13" s="79">
        <f>U13-V13-W13</f>
        <v>33591.539999999994</v>
      </c>
      <c r="Y13" s="80">
        <f t="shared" si="3"/>
        <v>98.199046038367783</v>
      </c>
      <c r="Z13" s="81">
        <f>U13/I13*100</f>
        <v>134.46101892991004</v>
      </c>
    </row>
    <row r="14" spans="1:26" ht="12.2" customHeight="1" x14ac:dyDescent="0.2">
      <c r="A14" s="63">
        <v>3132</v>
      </c>
      <c r="B14" s="105" t="s">
        <v>38</v>
      </c>
      <c r="C14" s="65">
        <v>757099.11</v>
      </c>
      <c r="D14" s="66">
        <v>730720.11</v>
      </c>
      <c r="E14" s="67">
        <v>738559.41</v>
      </c>
      <c r="F14" s="67">
        <v>762291.98</v>
      </c>
      <c r="G14" s="67">
        <v>728043.93</v>
      </c>
      <c r="H14" s="102">
        <v>724318.42</v>
      </c>
      <c r="I14" s="69">
        <v>100734.25</v>
      </c>
      <c r="J14" s="103">
        <v>67519</v>
      </c>
      <c r="K14" s="71">
        <f>O14*0.57</f>
        <v>35680.289999999994</v>
      </c>
      <c r="L14" s="71">
        <f>O14*0.23</f>
        <v>14397.310000000001</v>
      </c>
      <c r="M14" s="71">
        <f>O14*0.14</f>
        <v>8763.58</v>
      </c>
      <c r="N14" s="71">
        <f>O14*0.06</f>
        <v>3755.8199999999997</v>
      </c>
      <c r="O14" s="72">
        <f>T14-J14-P14</f>
        <v>62597</v>
      </c>
      <c r="P14" s="73">
        <v>0</v>
      </c>
      <c r="Q14" s="71">
        <v>814200</v>
      </c>
      <c r="R14" s="74">
        <v>838600</v>
      </c>
      <c r="S14" s="75"/>
      <c r="T14" s="104">
        <v>130116</v>
      </c>
      <c r="U14" s="67">
        <v>125175.21</v>
      </c>
      <c r="V14" s="77">
        <v>0</v>
      </c>
      <c r="W14" s="78">
        <f>J14</f>
        <v>67519</v>
      </c>
      <c r="X14" s="79">
        <f>U14-V14-W14</f>
        <v>57656.210000000006</v>
      </c>
      <c r="Y14" s="80">
        <f t="shared" si="3"/>
        <v>96.202780595776076</v>
      </c>
      <c r="Z14" s="81">
        <f>U14/I14*100</f>
        <v>124.26281031526021</v>
      </c>
    </row>
    <row r="15" spans="1:26" ht="12.2" customHeight="1" x14ac:dyDescent="0.2">
      <c r="A15" s="63">
        <v>3133</v>
      </c>
      <c r="B15" s="64" t="s">
        <v>39</v>
      </c>
      <c r="C15" s="65">
        <v>83036.72</v>
      </c>
      <c r="D15" s="66">
        <v>80143.539999999994</v>
      </c>
      <c r="E15" s="67">
        <v>81003.12</v>
      </c>
      <c r="F15" s="67">
        <v>6442.51</v>
      </c>
      <c r="G15" s="67">
        <v>0</v>
      </c>
      <c r="H15" s="102">
        <v>0</v>
      </c>
      <c r="I15" s="69">
        <v>0</v>
      </c>
      <c r="J15" s="103">
        <v>0</v>
      </c>
      <c r="K15" s="71">
        <v>0</v>
      </c>
      <c r="L15" s="71">
        <v>0</v>
      </c>
      <c r="M15" s="71">
        <v>0</v>
      </c>
      <c r="N15" s="71">
        <v>0</v>
      </c>
      <c r="O15" s="72">
        <f>T15-J15-P15</f>
        <v>0</v>
      </c>
      <c r="P15" s="73">
        <v>0</v>
      </c>
      <c r="Q15" s="71">
        <v>89300</v>
      </c>
      <c r="R15" s="74">
        <v>92000</v>
      </c>
      <c r="S15" s="75"/>
      <c r="T15" s="104">
        <v>0</v>
      </c>
      <c r="U15" s="67">
        <v>0</v>
      </c>
      <c r="V15" s="77">
        <v>0</v>
      </c>
      <c r="W15" s="78">
        <f>J15</f>
        <v>0</v>
      </c>
      <c r="X15" s="79">
        <f>U15-V15-W15</f>
        <v>0</v>
      </c>
      <c r="Y15" s="80">
        <v>0</v>
      </c>
      <c r="Z15" s="81">
        <v>0</v>
      </c>
    </row>
    <row r="16" spans="1:26" ht="12.2" customHeight="1" x14ac:dyDescent="0.2">
      <c r="A16" s="82">
        <v>313</v>
      </c>
      <c r="B16" s="83" t="s">
        <v>40</v>
      </c>
      <c r="C16" s="84">
        <f t="shared" ref="C16:G16" si="4">SUM(C13:C15)</f>
        <v>1221442.4099999999</v>
      </c>
      <c r="D16" s="85">
        <f t="shared" si="4"/>
        <v>1188148.3999999999</v>
      </c>
      <c r="E16" s="86">
        <f t="shared" si="4"/>
        <v>1197618.8500000001</v>
      </c>
      <c r="F16" s="86">
        <f t="shared" si="4"/>
        <v>1143111.6199999999</v>
      </c>
      <c r="G16" s="86">
        <f t="shared" si="4"/>
        <v>1083804.7000000002</v>
      </c>
      <c r="H16" s="87">
        <v>1082819.51</v>
      </c>
      <c r="I16" s="88">
        <f>SUM(I13:I15)</f>
        <v>149577.06</v>
      </c>
      <c r="J16" s="89">
        <f>J13+J14+J15</f>
        <v>99602</v>
      </c>
      <c r="K16" s="90">
        <f t="shared" ref="K16:R16" si="5">SUM(K13:K15)</f>
        <v>55514.009999999995</v>
      </c>
      <c r="L16" s="90">
        <f t="shared" si="5"/>
        <v>22400.39</v>
      </c>
      <c r="M16" s="90">
        <f t="shared" si="5"/>
        <v>13635.02</v>
      </c>
      <c r="N16" s="90">
        <f t="shared" si="5"/>
        <v>5843.58</v>
      </c>
      <c r="O16" s="91">
        <f t="shared" si="5"/>
        <v>97393</v>
      </c>
      <c r="P16" s="92">
        <f t="shared" si="5"/>
        <v>0</v>
      </c>
      <c r="Q16" s="93">
        <f t="shared" si="5"/>
        <v>1315500</v>
      </c>
      <c r="R16" s="94">
        <f t="shared" si="5"/>
        <v>1354600</v>
      </c>
      <c r="S16" s="95"/>
      <c r="T16" s="96">
        <f>SUM(T13:T15)</f>
        <v>196995</v>
      </c>
      <c r="U16" s="86">
        <f>SUM(U13:U15)</f>
        <v>190849.75</v>
      </c>
      <c r="V16" s="97">
        <f>SUM(V13:V15)</f>
        <v>0</v>
      </c>
      <c r="W16" s="98">
        <f t="shared" ref="W16" si="6">SUM(W13:W15)</f>
        <v>99602</v>
      </c>
      <c r="X16" s="99">
        <f>SUM(X13:X15)</f>
        <v>91247.75</v>
      </c>
      <c r="Y16" s="100">
        <f t="shared" si="3"/>
        <v>96.880504581334549</v>
      </c>
      <c r="Z16" s="101">
        <f t="shared" ref="Z16:Z38" si="7">U16/I16*100</f>
        <v>127.5929276855689</v>
      </c>
    </row>
    <row r="17" spans="1:26" ht="12.2" customHeight="1" x14ac:dyDescent="0.2">
      <c r="A17" s="63">
        <v>3121</v>
      </c>
      <c r="B17" s="105" t="s">
        <v>41</v>
      </c>
      <c r="C17" s="106">
        <v>482178.12</v>
      </c>
      <c r="D17" s="107">
        <v>594402.43999999994</v>
      </c>
      <c r="E17" s="108">
        <v>413734.88</v>
      </c>
      <c r="F17" s="108">
        <v>669362.31999999995</v>
      </c>
      <c r="G17" s="108">
        <v>684113.39</v>
      </c>
      <c r="H17" s="102">
        <v>620105.81999999995</v>
      </c>
      <c r="I17" s="109">
        <v>106545.19</v>
      </c>
      <c r="J17" s="103">
        <v>9506</v>
      </c>
      <c r="K17" s="71">
        <f>O17*0.57</f>
        <v>48138.78</v>
      </c>
      <c r="L17" s="71">
        <f>O17*0.23</f>
        <v>19424.420000000002</v>
      </c>
      <c r="M17" s="71">
        <f>O17*0.14</f>
        <v>11823.560000000001</v>
      </c>
      <c r="N17" s="71">
        <f>O17*0.06</f>
        <v>5067.24</v>
      </c>
      <c r="O17" s="110">
        <f>T17-J17-P17</f>
        <v>84454</v>
      </c>
      <c r="P17" s="111">
        <v>0</v>
      </c>
      <c r="Q17" s="112">
        <v>499600</v>
      </c>
      <c r="R17" s="113">
        <v>407600</v>
      </c>
      <c r="S17" s="114"/>
      <c r="T17" s="104">
        <v>93960</v>
      </c>
      <c r="U17" s="108">
        <v>89556.11</v>
      </c>
      <c r="V17" s="115">
        <v>0</v>
      </c>
      <c r="W17" s="116">
        <f>J17</f>
        <v>9506</v>
      </c>
      <c r="X17" s="117">
        <f>U17-V17-W17</f>
        <v>80050.11</v>
      </c>
      <c r="Y17" s="118">
        <f t="shared" si="3"/>
        <v>95.313016177096628</v>
      </c>
      <c r="Z17" s="81">
        <f t="shared" si="7"/>
        <v>84.054578155991834</v>
      </c>
    </row>
    <row r="18" spans="1:26" ht="12.2" customHeight="1" x14ac:dyDescent="0.2">
      <c r="A18" s="82">
        <v>312</v>
      </c>
      <c r="B18" s="83" t="s">
        <v>42</v>
      </c>
      <c r="C18" s="119">
        <f t="shared" ref="C18:G18" si="8">C17</f>
        <v>482178.12</v>
      </c>
      <c r="D18" s="120">
        <f t="shared" si="8"/>
        <v>594402.43999999994</v>
      </c>
      <c r="E18" s="121">
        <f t="shared" si="8"/>
        <v>413734.88</v>
      </c>
      <c r="F18" s="121">
        <f t="shared" si="8"/>
        <v>669362.31999999995</v>
      </c>
      <c r="G18" s="121">
        <f t="shared" si="8"/>
        <v>684113.39</v>
      </c>
      <c r="H18" s="87">
        <v>620105.81999999995</v>
      </c>
      <c r="I18" s="122">
        <f>I17</f>
        <v>106545.19</v>
      </c>
      <c r="J18" s="89">
        <f t="shared" ref="J18:R18" si="9">J17</f>
        <v>9506</v>
      </c>
      <c r="K18" s="123">
        <f t="shared" si="9"/>
        <v>48138.78</v>
      </c>
      <c r="L18" s="123">
        <f t="shared" si="9"/>
        <v>19424.420000000002</v>
      </c>
      <c r="M18" s="123">
        <f t="shared" si="9"/>
        <v>11823.560000000001</v>
      </c>
      <c r="N18" s="123">
        <f t="shared" si="9"/>
        <v>5067.24</v>
      </c>
      <c r="O18" s="124">
        <f t="shared" si="9"/>
        <v>84454</v>
      </c>
      <c r="P18" s="125">
        <f t="shared" si="9"/>
        <v>0</v>
      </c>
      <c r="Q18" s="126">
        <f t="shared" si="9"/>
        <v>499600</v>
      </c>
      <c r="R18" s="127">
        <f t="shared" si="9"/>
        <v>407600</v>
      </c>
      <c r="S18" s="128"/>
      <c r="T18" s="96">
        <f>T17</f>
        <v>93960</v>
      </c>
      <c r="U18" s="121">
        <f>U17</f>
        <v>89556.11</v>
      </c>
      <c r="V18" s="129">
        <f>V17</f>
        <v>0</v>
      </c>
      <c r="W18" s="130">
        <f t="shared" ref="W18" si="10">W17</f>
        <v>9506</v>
      </c>
      <c r="X18" s="131">
        <f>X17</f>
        <v>80050.11</v>
      </c>
      <c r="Y18" s="132">
        <f t="shared" si="3"/>
        <v>95.313016177096628</v>
      </c>
      <c r="Z18" s="81">
        <f t="shared" si="7"/>
        <v>84.054578155991834</v>
      </c>
    </row>
    <row r="19" spans="1:26" x14ac:dyDescent="0.2">
      <c r="A19" s="133">
        <v>31</v>
      </c>
      <c r="B19" s="134" t="s">
        <v>43</v>
      </c>
      <c r="C19" s="135">
        <f t="shared" ref="C19:G19" si="11">C11+C13+C14+C15+C17</f>
        <v>6577460.1800000006</v>
      </c>
      <c r="D19" s="136">
        <f t="shared" si="11"/>
        <v>6644902.540000001</v>
      </c>
      <c r="E19" s="137">
        <f t="shared" si="11"/>
        <v>6573329.8200000003</v>
      </c>
      <c r="F19" s="137">
        <f t="shared" si="11"/>
        <v>6724248.3100000005</v>
      </c>
      <c r="G19" s="137">
        <f t="shared" si="11"/>
        <v>6467823.2999999998</v>
      </c>
      <c r="H19" s="138">
        <v>6434108.2599999998</v>
      </c>
      <c r="I19" s="139">
        <f>I11+I13+I14+I15+I17</f>
        <v>900747.52</v>
      </c>
      <c r="J19" s="140">
        <f t="shared" ref="J19:R19" si="12">J11+J13+J14+J15+J17</f>
        <v>502905</v>
      </c>
      <c r="K19" s="141">
        <f>K11+K13+K14+K15+K17+1</f>
        <v>371792.61999999988</v>
      </c>
      <c r="L19" s="141">
        <f t="shared" si="12"/>
        <v>150021.18000000002</v>
      </c>
      <c r="M19" s="141">
        <f>M11+M13+M14+M15+M17</f>
        <v>91317.24</v>
      </c>
      <c r="N19" s="141">
        <f>N11+N13+N14+N15+N17</f>
        <v>39135.96</v>
      </c>
      <c r="O19" s="142">
        <f>O11+O13+O14+O15+O17</f>
        <v>652266</v>
      </c>
      <c r="P19" s="143">
        <f t="shared" si="12"/>
        <v>0</v>
      </c>
      <c r="Q19" s="144">
        <f t="shared" si="12"/>
        <v>7068100</v>
      </c>
      <c r="R19" s="145">
        <f t="shared" si="12"/>
        <v>7172200</v>
      </c>
      <c r="S19" s="146"/>
      <c r="T19" s="96">
        <f>T11+T13+T14+T15+T17</f>
        <v>1155171</v>
      </c>
      <c r="U19" s="137">
        <f>U11+U13+U14+U15+U17</f>
        <v>1143195.7400000002</v>
      </c>
      <c r="V19" s="147">
        <f>V11+V13+V14+V15+V17</f>
        <v>0</v>
      </c>
      <c r="W19" s="148">
        <f t="shared" ref="W19" si="13">W11+W13+W14+W15+W17</f>
        <v>502905</v>
      </c>
      <c r="X19" s="149">
        <f>X11+X13+X14+X15+X17</f>
        <v>640290.74000000011</v>
      </c>
      <c r="Y19" s="150">
        <f t="shared" si="3"/>
        <v>98.963334432737682</v>
      </c>
      <c r="Z19" s="151">
        <f t="shared" si="7"/>
        <v>126.91633500139974</v>
      </c>
    </row>
    <row r="20" spans="1:26" ht="12.2" customHeight="1" x14ac:dyDescent="0.2">
      <c r="A20" s="63">
        <v>3211</v>
      </c>
      <c r="B20" s="64" t="s">
        <v>44</v>
      </c>
      <c r="C20" s="152">
        <v>2017.57</v>
      </c>
      <c r="D20" s="153">
        <v>8833.02</v>
      </c>
      <c r="E20" s="154">
        <v>19050.52</v>
      </c>
      <c r="F20" s="154">
        <v>9861.84</v>
      </c>
      <c r="G20" s="154">
        <v>480</v>
      </c>
      <c r="H20" s="102">
        <v>23040</v>
      </c>
      <c r="I20" s="155">
        <v>1500.06</v>
      </c>
      <c r="J20" s="103">
        <v>0</v>
      </c>
      <c r="K20" s="156">
        <f>O20*0.57</f>
        <v>865.25999999999988</v>
      </c>
      <c r="L20" s="156">
        <f>O20*0.23</f>
        <v>349.14000000000004</v>
      </c>
      <c r="M20" s="156">
        <f>O20*0.14</f>
        <v>212.52</v>
      </c>
      <c r="N20" s="156">
        <f>O20*0.06</f>
        <v>91.08</v>
      </c>
      <c r="O20" s="157">
        <f>T20-J20-P20</f>
        <v>1518</v>
      </c>
      <c r="P20" s="158">
        <v>0</v>
      </c>
      <c r="Q20" s="156">
        <v>15000</v>
      </c>
      <c r="R20" s="156">
        <v>15000</v>
      </c>
      <c r="S20" s="159"/>
      <c r="T20" s="104">
        <v>1518</v>
      </c>
      <c r="U20" s="154">
        <v>1126.4099999999999</v>
      </c>
      <c r="V20" s="160">
        <v>0</v>
      </c>
      <c r="W20" s="161">
        <f>J20</f>
        <v>0</v>
      </c>
      <c r="X20" s="162">
        <f>U20-V20-W20</f>
        <v>1126.4099999999999</v>
      </c>
      <c r="Y20" s="163">
        <f t="shared" si="3"/>
        <v>74.203557312252954</v>
      </c>
      <c r="Z20" s="81">
        <f t="shared" si="7"/>
        <v>75.090996360145596</v>
      </c>
    </row>
    <row r="21" spans="1:26" ht="12.2" customHeight="1" x14ac:dyDescent="0.2">
      <c r="A21" s="63">
        <v>3212</v>
      </c>
      <c r="B21" s="105" t="s">
        <v>45</v>
      </c>
      <c r="C21" s="65">
        <v>135740.32999999999</v>
      </c>
      <c r="D21" s="66">
        <v>153130.56</v>
      </c>
      <c r="E21" s="67">
        <v>141889.81</v>
      </c>
      <c r="F21" s="67">
        <v>146370.32999999999</v>
      </c>
      <c r="G21" s="67">
        <v>140574.34</v>
      </c>
      <c r="H21" s="102">
        <v>142833.10999999999</v>
      </c>
      <c r="I21" s="69">
        <v>21372.34</v>
      </c>
      <c r="J21" s="103">
        <v>10091</v>
      </c>
      <c r="K21" s="71">
        <f>O21*0.57</f>
        <v>8844.6899999999987</v>
      </c>
      <c r="L21" s="71">
        <f>O21*0.23</f>
        <v>3568.9100000000003</v>
      </c>
      <c r="M21" s="71">
        <f>O21*0.14</f>
        <v>2172.38</v>
      </c>
      <c r="N21" s="71">
        <f>O21*0.06</f>
        <v>931.02</v>
      </c>
      <c r="O21" s="72">
        <f>T21-J21-P21</f>
        <v>15517</v>
      </c>
      <c r="P21" s="73">
        <v>0</v>
      </c>
      <c r="Q21" s="71">
        <v>143000</v>
      </c>
      <c r="R21" s="71">
        <v>143000</v>
      </c>
      <c r="S21" s="164"/>
      <c r="T21" s="104">
        <v>25608</v>
      </c>
      <c r="U21" s="67">
        <v>24869.559999999998</v>
      </c>
      <c r="V21" s="77">
        <v>0</v>
      </c>
      <c r="W21" s="161">
        <f t="shared" ref="W21:W22" si="14">J21</f>
        <v>10091</v>
      </c>
      <c r="X21" s="79">
        <f>U21-V21-W21</f>
        <v>14778.559999999998</v>
      </c>
      <c r="Y21" s="80">
        <f t="shared" si="3"/>
        <v>97.116369884411114</v>
      </c>
      <c r="Z21" s="81">
        <f t="shared" si="7"/>
        <v>116.36329947960775</v>
      </c>
    </row>
    <row r="22" spans="1:26" ht="12.2" customHeight="1" x14ac:dyDescent="0.2">
      <c r="A22" s="63">
        <v>3213</v>
      </c>
      <c r="B22" s="64" t="s">
        <v>46</v>
      </c>
      <c r="C22" s="65">
        <v>18000</v>
      </c>
      <c r="D22" s="66">
        <v>32061.19</v>
      </c>
      <c r="E22" s="67">
        <v>14442.83</v>
      </c>
      <c r="F22" s="67">
        <v>21150.799999999999</v>
      </c>
      <c r="G22" s="67">
        <v>16939.13</v>
      </c>
      <c r="H22" s="102">
        <v>30090</v>
      </c>
      <c r="I22" s="69">
        <v>5283.69</v>
      </c>
      <c r="J22" s="103">
        <v>0</v>
      </c>
      <c r="K22" s="71">
        <f>O22*0.57</f>
        <v>2470.9499999999998</v>
      </c>
      <c r="L22" s="71">
        <f>O22*0.23</f>
        <v>997.05000000000007</v>
      </c>
      <c r="M22" s="71">
        <f>O22*0.14</f>
        <v>606.90000000000009</v>
      </c>
      <c r="N22" s="71">
        <f>O22*0.06</f>
        <v>260.09999999999997</v>
      </c>
      <c r="O22" s="72">
        <f>T22-J22-P22</f>
        <v>4335</v>
      </c>
      <c r="P22" s="73">
        <v>265</v>
      </c>
      <c r="Q22" s="71">
        <v>30000</v>
      </c>
      <c r="R22" s="71">
        <v>30000</v>
      </c>
      <c r="S22" s="164"/>
      <c r="T22" s="104">
        <v>4600</v>
      </c>
      <c r="U22" s="67">
        <v>4277.72</v>
      </c>
      <c r="V22" s="77">
        <v>265</v>
      </c>
      <c r="W22" s="161">
        <f t="shared" si="14"/>
        <v>0</v>
      </c>
      <c r="X22" s="79">
        <f>U22-V22-W22</f>
        <v>4012.7200000000003</v>
      </c>
      <c r="Y22" s="80">
        <f t="shared" si="3"/>
        <v>92.993913043478273</v>
      </c>
      <c r="Z22" s="81">
        <f t="shared" si="7"/>
        <v>80.960843652825972</v>
      </c>
    </row>
    <row r="23" spans="1:26" ht="12.2" customHeight="1" x14ac:dyDescent="0.2">
      <c r="A23" s="82">
        <v>321</v>
      </c>
      <c r="B23" s="83" t="s">
        <v>47</v>
      </c>
      <c r="C23" s="84">
        <f t="shared" ref="C23:G23" si="15">SUM(C20:C22)</f>
        <v>155757.9</v>
      </c>
      <c r="D23" s="85">
        <f t="shared" si="15"/>
        <v>194024.77</v>
      </c>
      <c r="E23" s="86">
        <f t="shared" si="15"/>
        <v>175383.15999999997</v>
      </c>
      <c r="F23" s="86">
        <f t="shared" si="15"/>
        <v>177382.96999999997</v>
      </c>
      <c r="G23" s="86">
        <f t="shared" si="15"/>
        <v>157993.47</v>
      </c>
      <c r="H23" s="87">
        <v>195963.11</v>
      </c>
      <c r="I23" s="88">
        <f>SUM(I20:I22)</f>
        <v>28156.09</v>
      </c>
      <c r="J23" s="89">
        <f t="shared" ref="J23:R23" si="16">SUM(J20:J22)</f>
        <v>10091</v>
      </c>
      <c r="K23" s="90">
        <f t="shared" si="16"/>
        <v>12180.899999999998</v>
      </c>
      <c r="L23" s="90">
        <f t="shared" si="16"/>
        <v>4915.1000000000004</v>
      </c>
      <c r="M23" s="90">
        <f t="shared" si="16"/>
        <v>2991.8</v>
      </c>
      <c r="N23" s="90">
        <f t="shared" si="16"/>
        <v>1282.2</v>
      </c>
      <c r="O23" s="91">
        <f t="shared" si="16"/>
        <v>21370</v>
      </c>
      <c r="P23" s="92">
        <f t="shared" si="16"/>
        <v>265</v>
      </c>
      <c r="Q23" s="93">
        <f t="shared" si="16"/>
        <v>188000</v>
      </c>
      <c r="R23" s="93">
        <f t="shared" si="16"/>
        <v>188000</v>
      </c>
      <c r="S23" s="165"/>
      <c r="T23" s="96">
        <f>SUM(T20:T22)</f>
        <v>31726</v>
      </c>
      <c r="U23" s="86">
        <f>SUM(U20:U22)</f>
        <v>30273.69</v>
      </c>
      <c r="V23" s="97">
        <f>SUM(V20:V22)</f>
        <v>265</v>
      </c>
      <c r="W23" s="98">
        <f t="shared" ref="W23" si="17">SUM(W20:W22)</f>
        <v>10091</v>
      </c>
      <c r="X23" s="99">
        <f>SUM(X20:X22)</f>
        <v>19917.689999999999</v>
      </c>
      <c r="Y23" s="100">
        <f t="shared" si="3"/>
        <v>95.422334993380815</v>
      </c>
      <c r="Z23" s="101">
        <f t="shared" si="7"/>
        <v>107.52093064058255</v>
      </c>
    </row>
    <row r="24" spans="1:26" ht="12.2" customHeight="1" x14ac:dyDescent="0.2">
      <c r="A24" s="63">
        <v>3221</v>
      </c>
      <c r="B24" s="105" t="s">
        <v>48</v>
      </c>
      <c r="C24" s="65">
        <v>82477.3</v>
      </c>
      <c r="D24" s="66">
        <v>75231.8</v>
      </c>
      <c r="E24" s="67">
        <v>71166.3</v>
      </c>
      <c r="F24" s="67">
        <v>57215.77</v>
      </c>
      <c r="G24" s="67">
        <v>53117.65</v>
      </c>
      <c r="H24" s="102">
        <v>60599.03</v>
      </c>
      <c r="I24" s="69">
        <v>9252.61</v>
      </c>
      <c r="J24" s="103">
        <v>4051</v>
      </c>
      <c r="K24" s="71">
        <f>O24*0.57</f>
        <v>2986.2299999999996</v>
      </c>
      <c r="L24" s="71">
        <f>O24*0.23</f>
        <v>1204.97</v>
      </c>
      <c r="M24" s="71">
        <f>O24*0.14</f>
        <v>733.46</v>
      </c>
      <c r="N24" s="71">
        <f>O24*0.06</f>
        <v>314.33999999999997</v>
      </c>
      <c r="O24" s="72">
        <f>T24-J24-P24</f>
        <v>5239</v>
      </c>
      <c r="P24" s="73">
        <v>0</v>
      </c>
      <c r="Q24" s="71">
        <v>80000</v>
      </c>
      <c r="R24" s="71">
        <v>80000</v>
      </c>
      <c r="S24" s="164"/>
      <c r="T24" s="104">
        <v>9290</v>
      </c>
      <c r="U24" s="67">
        <v>7533.37</v>
      </c>
      <c r="V24" s="77">
        <f>P24</f>
        <v>0</v>
      </c>
      <c r="W24" s="78">
        <f>J24</f>
        <v>4051</v>
      </c>
      <c r="X24" s="79">
        <f>U24-V24-W24</f>
        <v>3482.37</v>
      </c>
      <c r="Y24" s="80">
        <f t="shared" si="3"/>
        <v>81.091173304628626</v>
      </c>
      <c r="Z24" s="81">
        <f t="shared" si="7"/>
        <v>81.418864514985501</v>
      </c>
    </row>
    <row r="25" spans="1:26" ht="12.2" customHeight="1" x14ac:dyDescent="0.2">
      <c r="A25" s="63">
        <v>3223</v>
      </c>
      <c r="B25" s="64" t="s">
        <v>49</v>
      </c>
      <c r="C25" s="65">
        <v>119413.71</v>
      </c>
      <c r="D25" s="66">
        <v>135649.54</v>
      </c>
      <c r="E25" s="67">
        <v>133853.75</v>
      </c>
      <c r="F25" s="67">
        <v>145266.51999999999</v>
      </c>
      <c r="G25" s="67">
        <v>102925.97</v>
      </c>
      <c r="H25" s="102">
        <v>138237</v>
      </c>
      <c r="I25" s="69">
        <v>25459.81</v>
      </c>
      <c r="J25" s="103">
        <v>14696</v>
      </c>
      <c r="K25" s="71">
        <f>O25*0.57</f>
        <v>5131.7099999999991</v>
      </c>
      <c r="L25" s="71">
        <f>O25*0.23</f>
        <v>2070.69</v>
      </c>
      <c r="M25" s="71">
        <f t="shared" ref="M25:M28" si="18">O25*0.14</f>
        <v>1260.42</v>
      </c>
      <c r="N25" s="71">
        <f t="shared" ref="N25:N28" si="19">O25*0.06</f>
        <v>540.17999999999995</v>
      </c>
      <c r="O25" s="72">
        <f>T25-J25-P25</f>
        <v>9003</v>
      </c>
      <c r="P25" s="73">
        <v>0</v>
      </c>
      <c r="Q25" s="71">
        <v>137000</v>
      </c>
      <c r="R25" s="71">
        <v>137000</v>
      </c>
      <c r="S25" s="164"/>
      <c r="T25" s="104">
        <v>23699</v>
      </c>
      <c r="U25" s="67">
        <v>21069.019999999997</v>
      </c>
      <c r="V25" s="77">
        <v>2644.6</v>
      </c>
      <c r="W25" s="78">
        <f t="shared" ref="W25:W28" si="20">J25</f>
        <v>14696</v>
      </c>
      <c r="X25" s="79">
        <f>U25-V25-W25</f>
        <v>3728.4199999999983</v>
      </c>
      <c r="Y25" s="80">
        <f t="shared" si="3"/>
        <v>88.902569728680518</v>
      </c>
      <c r="Z25" s="81">
        <f t="shared" si="7"/>
        <v>82.754034692324865</v>
      </c>
    </row>
    <row r="26" spans="1:26" ht="12.2" customHeight="1" x14ac:dyDescent="0.2">
      <c r="A26" s="63">
        <v>3224</v>
      </c>
      <c r="B26" s="64" t="s">
        <v>50</v>
      </c>
      <c r="C26" s="65">
        <v>0</v>
      </c>
      <c r="D26" s="66">
        <v>0</v>
      </c>
      <c r="E26" s="67">
        <v>0</v>
      </c>
      <c r="F26" s="67">
        <v>6615.87</v>
      </c>
      <c r="G26" s="67">
        <v>0</v>
      </c>
      <c r="H26" s="102">
        <v>0</v>
      </c>
      <c r="I26" s="69">
        <v>1326.36</v>
      </c>
      <c r="J26" s="103">
        <v>0</v>
      </c>
      <c r="K26" s="71">
        <f t="shared" ref="K26:K28" si="21">O26*0.57</f>
        <v>1326.3899999999999</v>
      </c>
      <c r="L26" s="71">
        <f t="shared" ref="L26:L28" si="22">O26*0.23</f>
        <v>535.21</v>
      </c>
      <c r="M26" s="71">
        <f t="shared" si="18"/>
        <v>325.78000000000003</v>
      </c>
      <c r="N26" s="71">
        <f t="shared" si="19"/>
        <v>139.62</v>
      </c>
      <c r="O26" s="72">
        <f>T26-J26-P26</f>
        <v>2327</v>
      </c>
      <c r="P26" s="73">
        <v>0</v>
      </c>
      <c r="Q26" s="71"/>
      <c r="R26" s="71"/>
      <c r="S26" s="164"/>
      <c r="T26" s="104">
        <v>2327</v>
      </c>
      <c r="U26" s="67">
        <v>1543.26</v>
      </c>
      <c r="V26" s="166">
        <v>690.59</v>
      </c>
      <c r="W26" s="78">
        <f t="shared" si="20"/>
        <v>0</v>
      </c>
      <c r="X26" s="79">
        <f>U26-V26-W26</f>
        <v>852.67</v>
      </c>
      <c r="Y26" s="80">
        <v>0</v>
      </c>
      <c r="Z26" s="81">
        <f t="shared" si="7"/>
        <v>116.35302632769384</v>
      </c>
    </row>
    <row r="27" spans="1:26" ht="12.2" customHeight="1" x14ac:dyDescent="0.2">
      <c r="A27" s="63">
        <v>3225</v>
      </c>
      <c r="B27" s="64" t="s">
        <v>51</v>
      </c>
      <c r="C27" s="65">
        <v>37751.03</v>
      </c>
      <c r="D27" s="66">
        <v>112870.46</v>
      </c>
      <c r="E27" s="67">
        <v>109536.15</v>
      </c>
      <c r="F27" s="67">
        <v>54498.04</v>
      </c>
      <c r="G27" s="67">
        <v>28224.26</v>
      </c>
      <c r="H27" s="102">
        <v>48831.22</v>
      </c>
      <c r="I27" s="69">
        <v>6228.54</v>
      </c>
      <c r="J27" s="103">
        <v>3242</v>
      </c>
      <c r="K27" s="71">
        <f>O27*0.57-1</f>
        <v>1933.58</v>
      </c>
      <c r="L27" s="71">
        <f t="shared" si="22"/>
        <v>780.62</v>
      </c>
      <c r="M27" s="71">
        <f t="shared" si="18"/>
        <v>475.16</v>
      </c>
      <c r="N27" s="71">
        <f t="shared" si="19"/>
        <v>203.64</v>
      </c>
      <c r="O27" s="72">
        <f>T27-J27-P27</f>
        <v>3394</v>
      </c>
      <c r="P27" s="73">
        <v>0</v>
      </c>
      <c r="Q27" s="71">
        <v>40000</v>
      </c>
      <c r="R27" s="71">
        <v>40000</v>
      </c>
      <c r="S27" s="164"/>
      <c r="T27" s="104">
        <v>6636</v>
      </c>
      <c r="U27" s="67">
        <v>6229.73</v>
      </c>
      <c r="V27" s="166">
        <v>1738.75</v>
      </c>
      <c r="W27" s="78">
        <f t="shared" si="20"/>
        <v>3242</v>
      </c>
      <c r="X27" s="79">
        <f>U27-V27-W27</f>
        <v>1248.9799999999996</v>
      </c>
      <c r="Y27" s="80">
        <f t="shared" si="3"/>
        <v>93.877787823990346</v>
      </c>
      <c r="Z27" s="81">
        <f t="shared" si="7"/>
        <v>100.01910560099157</v>
      </c>
    </row>
    <row r="28" spans="1:26" ht="12.2" customHeight="1" x14ac:dyDescent="0.2">
      <c r="A28" s="63">
        <v>3227</v>
      </c>
      <c r="B28" s="64" t="s">
        <v>52</v>
      </c>
      <c r="C28" s="65">
        <v>66058.75</v>
      </c>
      <c r="D28" s="66">
        <v>162549.4</v>
      </c>
      <c r="E28" s="67">
        <v>273065.42</v>
      </c>
      <c r="F28" s="67">
        <v>263093.08</v>
      </c>
      <c r="G28" s="67">
        <v>59936.52</v>
      </c>
      <c r="H28" s="102">
        <v>74210.62</v>
      </c>
      <c r="I28" s="69">
        <v>36647.96</v>
      </c>
      <c r="J28" s="103">
        <v>7466</v>
      </c>
      <c r="K28" s="71">
        <f t="shared" si="21"/>
        <v>3990.5699999999997</v>
      </c>
      <c r="L28" s="71">
        <f t="shared" si="22"/>
        <v>1610.23</v>
      </c>
      <c r="M28" s="71">
        <f t="shared" si="18"/>
        <v>980.1400000000001</v>
      </c>
      <c r="N28" s="71">
        <f t="shared" si="19"/>
        <v>420.06</v>
      </c>
      <c r="O28" s="72">
        <f>T28-J28-P28</f>
        <v>7001</v>
      </c>
      <c r="P28" s="73">
        <v>0</v>
      </c>
      <c r="Q28" s="71">
        <v>66250</v>
      </c>
      <c r="R28" s="71">
        <v>66250</v>
      </c>
      <c r="S28" s="164"/>
      <c r="T28" s="104">
        <v>14467</v>
      </c>
      <c r="U28" s="67">
        <v>20612.04</v>
      </c>
      <c r="V28" s="166">
        <v>12028.41</v>
      </c>
      <c r="W28" s="78">
        <f t="shared" si="20"/>
        <v>7466</v>
      </c>
      <c r="X28" s="79">
        <f>U28-V28-W28</f>
        <v>1117.630000000001</v>
      </c>
      <c r="Y28" s="80">
        <f t="shared" si="3"/>
        <v>142.47625630745836</v>
      </c>
      <c r="Z28" s="81">
        <f t="shared" si="7"/>
        <v>56.243348879446501</v>
      </c>
    </row>
    <row r="29" spans="1:26" ht="12.2" customHeight="1" x14ac:dyDescent="0.2">
      <c r="A29" s="82">
        <v>322</v>
      </c>
      <c r="B29" s="83" t="s">
        <v>53</v>
      </c>
      <c r="C29" s="84">
        <f>SUM(C24:C28)</f>
        <v>305700.79000000004</v>
      </c>
      <c r="D29" s="85">
        <f>SUM(D24:D28)</f>
        <v>486301.20000000007</v>
      </c>
      <c r="E29" s="86">
        <f>SUM(E24:E28)</f>
        <v>587621.61999999988</v>
      </c>
      <c r="F29" s="86">
        <f>SUM(F24:F28)</f>
        <v>526689.28000000003</v>
      </c>
      <c r="G29" s="86">
        <f>SUM(G24:G28)</f>
        <v>244204.4</v>
      </c>
      <c r="H29" s="87">
        <v>321877.87</v>
      </c>
      <c r="I29" s="88">
        <f>SUM(I24:I28)</f>
        <v>78915.28</v>
      </c>
      <c r="J29" s="89">
        <f t="shared" ref="J29:R29" si="23">SUM(J24:J28)</f>
        <v>29455</v>
      </c>
      <c r="K29" s="90">
        <f>SUM(K24:K28)</f>
        <v>15368.479999999998</v>
      </c>
      <c r="L29" s="90">
        <f t="shared" si="23"/>
        <v>6201.7199999999993</v>
      </c>
      <c r="M29" s="90">
        <f t="shared" si="23"/>
        <v>3774.96</v>
      </c>
      <c r="N29" s="90">
        <f>SUM(N24:N28)</f>
        <v>1617.84</v>
      </c>
      <c r="O29" s="91">
        <f t="shared" si="23"/>
        <v>26964</v>
      </c>
      <c r="P29" s="92">
        <f t="shared" si="23"/>
        <v>0</v>
      </c>
      <c r="Q29" s="93">
        <f t="shared" si="23"/>
        <v>323250</v>
      </c>
      <c r="R29" s="93">
        <f t="shared" si="23"/>
        <v>323250</v>
      </c>
      <c r="S29" s="165"/>
      <c r="T29" s="96">
        <f>T24+T25+T26+T27+T28</f>
        <v>56419</v>
      </c>
      <c r="U29" s="86">
        <f>SUM(U24:U28)</f>
        <v>56987.419999999991</v>
      </c>
      <c r="V29" s="97">
        <f>SUM(V24:V28)</f>
        <v>17102.349999999999</v>
      </c>
      <c r="W29" s="98">
        <f t="shared" ref="W29" si="24">SUM(W24:W28)</f>
        <v>29455</v>
      </c>
      <c r="X29" s="99">
        <f>SUM(X24:X28)</f>
        <v>10430.07</v>
      </c>
      <c r="Y29" s="100">
        <f t="shared" si="3"/>
        <v>101.0074974742551</v>
      </c>
      <c r="Z29" s="101">
        <f t="shared" si="7"/>
        <v>72.213416717269439</v>
      </c>
    </row>
    <row r="30" spans="1:26" ht="12.2" customHeight="1" x14ac:dyDescent="0.2">
      <c r="A30" s="63">
        <v>3231</v>
      </c>
      <c r="B30" s="64" t="s">
        <v>54</v>
      </c>
      <c r="C30" s="65">
        <v>27198.2</v>
      </c>
      <c r="D30" s="66">
        <v>30634.84</v>
      </c>
      <c r="E30" s="67">
        <v>25097.91</v>
      </c>
      <c r="F30" s="67">
        <v>26473.68</v>
      </c>
      <c r="G30" s="67">
        <v>25260.91</v>
      </c>
      <c r="H30" s="102">
        <v>39550.01</v>
      </c>
      <c r="I30" s="69">
        <v>6474.48</v>
      </c>
      <c r="J30" s="103">
        <v>3272</v>
      </c>
      <c r="K30" s="71">
        <f t="shared" ref="K30:K37" si="25">O30*0.57</f>
        <v>1993.2899999999997</v>
      </c>
      <c r="L30" s="71">
        <f t="shared" ref="L30:L37" si="26">O30*0.23</f>
        <v>804.31000000000006</v>
      </c>
      <c r="M30" s="71">
        <f t="shared" ref="M30:M37" si="27">O30*0.14</f>
        <v>489.58000000000004</v>
      </c>
      <c r="N30" s="71">
        <f t="shared" ref="N30:N37" si="28">O30*0.06</f>
        <v>209.82</v>
      </c>
      <c r="O30" s="72">
        <f t="shared" ref="O30:O37" si="29">T30-J30-P30</f>
        <v>3497</v>
      </c>
      <c r="P30" s="73">
        <v>0</v>
      </c>
      <c r="Q30" s="71">
        <v>30700</v>
      </c>
      <c r="R30" s="71">
        <v>30700</v>
      </c>
      <c r="S30" s="164"/>
      <c r="T30" s="104">
        <v>6769</v>
      </c>
      <c r="U30" s="67">
        <v>6614.2099999999991</v>
      </c>
      <c r="V30" s="77">
        <f>P30</f>
        <v>0</v>
      </c>
      <c r="W30" s="78">
        <f>J30</f>
        <v>3272</v>
      </c>
      <c r="X30" s="79">
        <f t="shared" ref="X30:X37" si="30">U30-V30-W30</f>
        <v>3342.2099999999991</v>
      </c>
      <c r="Y30" s="80">
        <f t="shared" si="3"/>
        <v>97.713251588122304</v>
      </c>
      <c r="Z30" s="81">
        <f t="shared" si="7"/>
        <v>102.15816559785496</v>
      </c>
    </row>
    <row r="31" spans="1:26" ht="12.2" customHeight="1" x14ac:dyDescent="0.2">
      <c r="A31" s="63">
        <v>3232</v>
      </c>
      <c r="B31" s="64" t="s">
        <v>55</v>
      </c>
      <c r="C31" s="65">
        <v>190089.12</v>
      </c>
      <c r="D31" s="66">
        <v>170367.34</v>
      </c>
      <c r="E31" s="67">
        <v>206609.9</v>
      </c>
      <c r="F31" s="67">
        <v>193995.02</v>
      </c>
      <c r="G31" s="67">
        <v>118037.58</v>
      </c>
      <c r="H31" s="102">
        <v>122169.71</v>
      </c>
      <c r="I31" s="69">
        <v>25894.799999999999</v>
      </c>
      <c r="J31" s="103">
        <v>5003</v>
      </c>
      <c r="K31" s="71">
        <f t="shared" si="25"/>
        <v>13073.519999999999</v>
      </c>
      <c r="L31" s="71">
        <f t="shared" si="26"/>
        <v>5275.2800000000007</v>
      </c>
      <c r="M31" s="71">
        <f t="shared" si="27"/>
        <v>3211.0400000000004</v>
      </c>
      <c r="N31" s="71">
        <f t="shared" si="28"/>
        <v>1376.1599999999999</v>
      </c>
      <c r="O31" s="72">
        <f t="shared" si="29"/>
        <v>22936</v>
      </c>
      <c r="P31" s="73">
        <v>0</v>
      </c>
      <c r="Q31" s="71">
        <v>100000</v>
      </c>
      <c r="R31" s="71">
        <v>100000</v>
      </c>
      <c r="S31" s="164">
        <f>9470+7144+103663+70793</f>
        <v>191070</v>
      </c>
      <c r="T31" s="385">
        <f>28169-230</f>
        <v>27939</v>
      </c>
      <c r="U31" s="67">
        <v>25293.309999999998</v>
      </c>
      <c r="V31" s="77">
        <f>14651.46+1896.03</f>
        <v>16547.489999999998</v>
      </c>
      <c r="W31" s="78">
        <f t="shared" ref="W31:W37" si="31">J31</f>
        <v>5003</v>
      </c>
      <c r="X31" s="79">
        <f t="shared" si="30"/>
        <v>3742.8199999999997</v>
      </c>
      <c r="Y31" s="80">
        <f t="shared" si="3"/>
        <v>90.530477110848622</v>
      </c>
      <c r="Z31" s="81">
        <f t="shared" si="7"/>
        <v>97.677178429646105</v>
      </c>
    </row>
    <row r="32" spans="1:26" ht="12.2" customHeight="1" x14ac:dyDescent="0.2">
      <c r="A32" s="63">
        <v>3233</v>
      </c>
      <c r="B32" s="105" t="s">
        <v>56</v>
      </c>
      <c r="C32" s="65">
        <v>1250</v>
      </c>
      <c r="D32" s="66">
        <v>350</v>
      </c>
      <c r="E32" s="67">
        <v>9500</v>
      </c>
      <c r="F32" s="67">
        <v>700</v>
      </c>
      <c r="G32" s="67">
        <v>350</v>
      </c>
      <c r="H32" s="102">
        <v>2992.5</v>
      </c>
      <c r="I32" s="69">
        <v>1687.03</v>
      </c>
      <c r="J32" s="103">
        <v>0</v>
      </c>
      <c r="K32" s="71">
        <f>O32*0.57</f>
        <v>226.85999999999999</v>
      </c>
      <c r="L32" s="71">
        <f>O32*0.23</f>
        <v>91.54</v>
      </c>
      <c r="M32" s="71">
        <f>O32*0.14</f>
        <v>55.720000000000006</v>
      </c>
      <c r="N32" s="71">
        <f>O32*0.06</f>
        <v>23.88</v>
      </c>
      <c r="O32" s="72">
        <f t="shared" si="29"/>
        <v>398</v>
      </c>
      <c r="P32" s="73">
        <v>0</v>
      </c>
      <c r="Q32" s="71">
        <v>3000</v>
      </c>
      <c r="R32" s="71">
        <v>3000</v>
      </c>
      <c r="S32" s="164"/>
      <c r="T32" s="104">
        <v>398</v>
      </c>
      <c r="U32" s="67">
        <v>0</v>
      </c>
      <c r="V32" s="77">
        <f t="shared" ref="V32:V36" si="32">P32</f>
        <v>0</v>
      </c>
      <c r="W32" s="78">
        <f t="shared" si="31"/>
        <v>0</v>
      </c>
      <c r="X32" s="79">
        <f t="shared" si="30"/>
        <v>0</v>
      </c>
      <c r="Y32" s="80">
        <f t="shared" si="3"/>
        <v>0</v>
      </c>
      <c r="Z32" s="81">
        <f t="shared" si="7"/>
        <v>0</v>
      </c>
    </row>
    <row r="33" spans="1:26" ht="12.2" customHeight="1" x14ac:dyDescent="0.2">
      <c r="A33" s="63">
        <v>3234</v>
      </c>
      <c r="B33" s="64" t="s">
        <v>57</v>
      </c>
      <c r="C33" s="65">
        <v>24015.82</v>
      </c>
      <c r="D33" s="66">
        <v>22300.93</v>
      </c>
      <c r="E33" s="67">
        <v>20423.38</v>
      </c>
      <c r="F33" s="67">
        <v>19151.32</v>
      </c>
      <c r="G33" s="67">
        <v>18201.75</v>
      </c>
      <c r="H33" s="102">
        <v>18866.04</v>
      </c>
      <c r="I33" s="69">
        <v>2513</v>
      </c>
      <c r="J33" s="103">
        <v>2205</v>
      </c>
      <c r="K33" s="71">
        <f t="shared" si="25"/>
        <v>558.59999999999991</v>
      </c>
      <c r="L33" s="71">
        <f t="shared" si="26"/>
        <v>225.4</v>
      </c>
      <c r="M33" s="71">
        <f t="shared" si="27"/>
        <v>137.20000000000002</v>
      </c>
      <c r="N33" s="71">
        <f t="shared" si="28"/>
        <v>58.8</v>
      </c>
      <c r="O33" s="72">
        <f t="shared" si="29"/>
        <v>980</v>
      </c>
      <c r="P33" s="73">
        <v>0</v>
      </c>
      <c r="Q33" s="71">
        <v>19500</v>
      </c>
      <c r="R33" s="71">
        <v>19500</v>
      </c>
      <c r="S33" s="164"/>
      <c r="T33" s="104">
        <v>3185</v>
      </c>
      <c r="U33" s="67">
        <v>3171.56</v>
      </c>
      <c r="V33" s="166">
        <v>225.91</v>
      </c>
      <c r="W33" s="78">
        <f t="shared" si="31"/>
        <v>2205</v>
      </c>
      <c r="X33" s="79">
        <f t="shared" si="30"/>
        <v>740.65000000000009</v>
      </c>
      <c r="Y33" s="80">
        <f t="shared" si="3"/>
        <v>99.57802197802198</v>
      </c>
      <c r="Z33" s="81">
        <f t="shared" si="7"/>
        <v>126.20612813370474</v>
      </c>
    </row>
    <row r="34" spans="1:26" ht="12.2" customHeight="1" x14ac:dyDescent="0.2">
      <c r="A34" s="63">
        <v>3235</v>
      </c>
      <c r="B34" s="64" t="s">
        <v>58</v>
      </c>
      <c r="C34" s="65">
        <v>11000</v>
      </c>
      <c r="D34" s="66">
        <v>0</v>
      </c>
      <c r="E34" s="67">
        <v>0</v>
      </c>
      <c r="F34" s="67">
        <v>6250</v>
      </c>
      <c r="G34" s="67">
        <v>6250</v>
      </c>
      <c r="H34" s="102">
        <v>25362.5</v>
      </c>
      <c r="I34" s="69">
        <v>4187.3999999999996</v>
      </c>
      <c r="J34" s="103">
        <v>0</v>
      </c>
      <c r="K34" s="71">
        <f t="shared" si="25"/>
        <v>2496.6</v>
      </c>
      <c r="L34" s="71">
        <f t="shared" si="26"/>
        <v>1007.4000000000001</v>
      </c>
      <c r="M34" s="71">
        <f t="shared" si="27"/>
        <v>613.20000000000005</v>
      </c>
      <c r="N34" s="71">
        <f t="shared" si="28"/>
        <v>262.8</v>
      </c>
      <c r="O34" s="72">
        <f t="shared" si="29"/>
        <v>4380</v>
      </c>
      <c r="P34" s="73">
        <v>0</v>
      </c>
      <c r="Q34" s="71">
        <v>12000</v>
      </c>
      <c r="R34" s="71">
        <v>12000</v>
      </c>
      <c r="S34" s="164"/>
      <c r="T34" s="104">
        <v>4380</v>
      </c>
      <c r="U34" s="67">
        <v>4187.5</v>
      </c>
      <c r="V34" s="166">
        <v>3640</v>
      </c>
      <c r="W34" s="78">
        <f t="shared" si="31"/>
        <v>0</v>
      </c>
      <c r="X34" s="79">
        <f t="shared" si="30"/>
        <v>547.5</v>
      </c>
      <c r="Y34" s="80">
        <f t="shared" si="3"/>
        <v>95.605022831050221</v>
      </c>
      <c r="Z34" s="81">
        <f t="shared" si="7"/>
        <v>100.00238811673114</v>
      </c>
    </row>
    <row r="35" spans="1:26" ht="12.2" customHeight="1" x14ac:dyDescent="0.2">
      <c r="A35" s="63">
        <v>3236</v>
      </c>
      <c r="B35" s="64" t="s">
        <v>59</v>
      </c>
      <c r="C35" s="65">
        <v>6085</v>
      </c>
      <c r="D35" s="66">
        <v>1455</v>
      </c>
      <c r="E35" s="67">
        <v>535</v>
      </c>
      <c r="F35" s="67">
        <v>1035</v>
      </c>
      <c r="G35" s="67">
        <v>950</v>
      </c>
      <c r="H35" s="102">
        <v>3270</v>
      </c>
      <c r="I35" s="69">
        <v>364.98</v>
      </c>
      <c r="J35" s="103">
        <v>0</v>
      </c>
      <c r="K35" s="71">
        <f t="shared" si="25"/>
        <v>302.66999999999996</v>
      </c>
      <c r="L35" s="71">
        <f t="shared" si="26"/>
        <v>122.13000000000001</v>
      </c>
      <c r="M35" s="71">
        <f t="shared" si="27"/>
        <v>74.34</v>
      </c>
      <c r="N35" s="71">
        <f t="shared" si="28"/>
        <v>31.86</v>
      </c>
      <c r="O35" s="72">
        <f t="shared" si="29"/>
        <v>531</v>
      </c>
      <c r="P35" s="73">
        <v>0</v>
      </c>
      <c r="Q35" s="71">
        <v>1000</v>
      </c>
      <c r="R35" s="71">
        <v>1000</v>
      </c>
      <c r="S35" s="164"/>
      <c r="T35" s="104">
        <v>531</v>
      </c>
      <c r="U35" s="67">
        <v>74.319999999999993</v>
      </c>
      <c r="V35" s="77">
        <f t="shared" si="32"/>
        <v>0</v>
      </c>
      <c r="W35" s="78">
        <f t="shared" si="31"/>
        <v>0</v>
      </c>
      <c r="X35" s="79">
        <f t="shared" si="30"/>
        <v>74.319999999999993</v>
      </c>
      <c r="Y35" s="80">
        <f t="shared" si="3"/>
        <v>13.996233521657251</v>
      </c>
      <c r="Z35" s="81">
        <f t="shared" si="7"/>
        <v>20.362759603265928</v>
      </c>
    </row>
    <row r="36" spans="1:26" ht="12.2" customHeight="1" x14ac:dyDescent="0.2">
      <c r="A36" s="63">
        <v>3237</v>
      </c>
      <c r="B36" s="64" t="s">
        <v>60</v>
      </c>
      <c r="C36" s="65">
        <v>36000</v>
      </c>
      <c r="D36" s="66">
        <v>48658.63</v>
      </c>
      <c r="E36" s="67">
        <v>45820</v>
      </c>
      <c r="F36" s="67">
        <v>67167.179999999993</v>
      </c>
      <c r="G36" s="67">
        <v>62004.42</v>
      </c>
      <c r="H36" s="102">
        <v>58533</v>
      </c>
      <c r="I36" s="69">
        <v>8041.34</v>
      </c>
      <c r="J36" s="103">
        <v>0</v>
      </c>
      <c r="K36" s="71">
        <f>O36*0.57</f>
        <v>4980.0899999999992</v>
      </c>
      <c r="L36" s="71">
        <f>O36*0.23</f>
        <v>2009.51</v>
      </c>
      <c r="M36" s="71">
        <f>O36*0.14</f>
        <v>1223.18</v>
      </c>
      <c r="N36" s="71">
        <f>O36*0.06</f>
        <v>524.22</v>
      </c>
      <c r="O36" s="72">
        <f t="shared" si="29"/>
        <v>8737</v>
      </c>
      <c r="P36" s="73">
        <v>0</v>
      </c>
      <c r="Q36" s="71">
        <v>40000</v>
      </c>
      <c r="R36" s="71">
        <v>40000</v>
      </c>
      <c r="S36" s="164"/>
      <c r="T36" s="385">
        <f>8507+230</f>
        <v>8737</v>
      </c>
      <c r="U36" s="67">
        <v>8721.2200000000012</v>
      </c>
      <c r="V36" s="77">
        <f t="shared" si="32"/>
        <v>0</v>
      </c>
      <c r="W36" s="78">
        <f t="shared" si="31"/>
        <v>0</v>
      </c>
      <c r="X36" s="79">
        <f t="shared" si="30"/>
        <v>8721.2200000000012</v>
      </c>
      <c r="Y36" s="80">
        <f t="shared" si="3"/>
        <v>99.819388806226399</v>
      </c>
      <c r="Z36" s="81">
        <f t="shared" si="7"/>
        <v>108.45480977051089</v>
      </c>
    </row>
    <row r="37" spans="1:26" ht="12.2" customHeight="1" x14ac:dyDescent="0.2">
      <c r="A37" s="63">
        <v>3239</v>
      </c>
      <c r="B37" s="105" t="s">
        <v>61</v>
      </c>
      <c r="C37" s="65">
        <v>21742.79</v>
      </c>
      <c r="D37" s="66">
        <v>16773.16</v>
      </c>
      <c r="E37" s="67">
        <v>26154.07</v>
      </c>
      <c r="F37" s="67">
        <v>24508.95</v>
      </c>
      <c r="G37" s="67">
        <v>22905.94</v>
      </c>
      <c r="H37" s="102">
        <v>34713.800000000003</v>
      </c>
      <c r="I37" s="69">
        <v>3056.93</v>
      </c>
      <c r="J37" s="103">
        <v>0</v>
      </c>
      <c r="K37" s="71">
        <f t="shared" si="25"/>
        <v>2496.6</v>
      </c>
      <c r="L37" s="71">
        <f t="shared" si="26"/>
        <v>1007.4000000000001</v>
      </c>
      <c r="M37" s="71">
        <f t="shared" si="27"/>
        <v>613.20000000000005</v>
      </c>
      <c r="N37" s="71">
        <f t="shared" si="28"/>
        <v>262.8</v>
      </c>
      <c r="O37" s="72">
        <f t="shared" si="29"/>
        <v>4380</v>
      </c>
      <c r="P37" s="73">
        <v>0</v>
      </c>
      <c r="Q37" s="71">
        <v>19000</v>
      </c>
      <c r="R37" s="71">
        <v>19000</v>
      </c>
      <c r="S37" s="164"/>
      <c r="T37" s="104">
        <v>4380</v>
      </c>
      <c r="U37" s="67">
        <v>2697.0299999999997</v>
      </c>
      <c r="V37" s="166">
        <v>902.18</v>
      </c>
      <c r="W37" s="78">
        <f t="shared" si="31"/>
        <v>0</v>
      </c>
      <c r="X37" s="79">
        <f t="shared" si="30"/>
        <v>1794.85</v>
      </c>
      <c r="Y37" s="80">
        <f t="shared" si="3"/>
        <v>61.576027397260269</v>
      </c>
      <c r="Z37" s="81">
        <f t="shared" si="7"/>
        <v>88.226750367198463</v>
      </c>
    </row>
    <row r="38" spans="1:26" ht="12.2" customHeight="1" x14ac:dyDescent="0.2">
      <c r="A38" s="82">
        <v>323</v>
      </c>
      <c r="B38" s="167" t="s">
        <v>62</v>
      </c>
      <c r="C38" s="84">
        <f>SUM(C30:C37)</f>
        <v>317380.93</v>
      </c>
      <c r="D38" s="85">
        <f>SUM(D30:D37)</f>
        <v>290539.89999999997</v>
      </c>
      <c r="E38" s="86">
        <f>SUM(E30:E37)</f>
        <v>334140.26</v>
      </c>
      <c r="F38" s="86">
        <f>SUM(F30:F37)</f>
        <v>339281.14999999997</v>
      </c>
      <c r="G38" s="86">
        <f>SUM(G30:G37)</f>
        <v>253960.59999999998</v>
      </c>
      <c r="H38" s="87">
        <v>305457.56</v>
      </c>
      <c r="I38" s="88">
        <f>SUM(I30:I37)</f>
        <v>52219.96</v>
      </c>
      <c r="J38" s="89">
        <f t="shared" ref="J38:R38" si="33">SUM(J30:J37)</f>
        <v>10480</v>
      </c>
      <c r="K38" s="90">
        <f t="shared" si="33"/>
        <v>26128.229999999996</v>
      </c>
      <c r="L38" s="90">
        <f t="shared" si="33"/>
        <v>10542.97</v>
      </c>
      <c r="M38" s="90">
        <f t="shared" si="33"/>
        <v>6417.46</v>
      </c>
      <c r="N38" s="90">
        <f>SUM(N30:N37)</f>
        <v>2750.34</v>
      </c>
      <c r="O38" s="91">
        <f t="shared" si="33"/>
        <v>45839</v>
      </c>
      <c r="P38" s="92">
        <f t="shared" si="33"/>
        <v>0</v>
      </c>
      <c r="Q38" s="93">
        <f t="shared" si="33"/>
        <v>225200</v>
      </c>
      <c r="R38" s="93">
        <f t="shared" si="33"/>
        <v>225200</v>
      </c>
      <c r="S38" s="165"/>
      <c r="T38" s="96">
        <f>T30+T31+T32+T33+T34+T35+T36+T37</f>
        <v>56319</v>
      </c>
      <c r="U38" s="86">
        <f>SUM(U30:U37)</f>
        <v>50759.149999999994</v>
      </c>
      <c r="V38" s="97">
        <f>SUM(V30:V37)</f>
        <v>21315.579999999998</v>
      </c>
      <c r="W38" s="98">
        <f t="shared" ref="W38" si="34">SUM(W30:W37)</f>
        <v>10480</v>
      </c>
      <c r="X38" s="99">
        <f>SUM(X30:X37)</f>
        <v>18963.57</v>
      </c>
      <c r="Y38" s="100">
        <f t="shared" si="3"/>
        <v>90.127931959019151</v>
      </c>
      <c r="Z38" s="101">
        <f t="shared" si="7"/>
        <v>97.202583073598674</v>
      </c>
    </row>
    <row r="39" spans="1:26" ht="12.2" customHeight="1" x14ac:dyDescent="0.2">
      <c r="A39" s="168">
        <v>3291</v>
      </c>
      <c r="B39" s="64" t="s">
        <v>63</v>
      </c>
      <c r="C39" s="65">
        <v>38042.300000000003</v>
      </c>
      <c r="D39" s="66">
        <v>33146.04</v>
      </c>
      <c r="E39" s="67">
        <v>33002.04</v>
      </c>
      <c r="F39" s="67">
        <v>33002.04</v>
      </c>
      <c r="G39" s="67">
        <v>16501.02</v>
      </c>
      <c r="H39" s="102">
        <v>0</v>
      </c>
      <c r="I39" s="69">
        <v>0</v>
      </c>
      <c r="J39" s="103">
        <v>0</v>
      </c>
      <c r="K39" s="71">
        <f>O39*0.57</f>
        <v>0</v>
      </c>
      <c r="L39" s="71">
        <f>O39*0.23</f>
        <v>0</v>
      </c>
      <c r="M39" s="71">
        <f>O39*0.14</f>
        <v>0</v>
      </c>
      <c r="N39" s="71">
        <f>O39*0.06</f>
        <v>0</v>
      </c>
      <c r="O39" s="72">
        <f>T39-J39-P39</f>
        <v>0</v>
      </c>
      <c r="P39" s="73">
        <v>0</v>
      </c>
      <c r="Q39" s="71">
        <v>22000</v>
      </c>
      <c r="R39" s="71">
        <v>22000</v>
      </c>
      <c r="S39" s="164"/>
      <c r="T39" s="104">
        <v>0</v>
      </c>
      <c r="U39" s="67">
        <v>0</v>
      </c>
      <c r="V39" s="77">
        <f>P39</f>
        <v>0</v>
      </c>
      <c r="W39" s="78">
        <f>J39</f>
        <v>0</v>
      </c>
      <c r="X39" s="79">
        <f>U39-V39-W39</f>
        <v>0</v>
      </c>
      <c r="Y39" s="80">
        <v>0</v>
      </c>
      <c r="Z39" s="81">
        <v>0</v>
      </c>
    </row>
    <row r="40" spans="1:26" ht="12.2" customHeight="1" x14ac:dyDescent="0.2">
      <c r="A40" s="168">
        <v>3292</v>
      </c>
      <c r="B40" s="64" t="s">
        <v>64</v>
      </c>
      <c r="C40" s="65">
        <v>96514.53</v>
      </c>
      <c r="D40" s="66">
        <v>98004.83</v>
      </c>
      <c r="E40" s="67">
        <v>101125</v>
      </c>
      <c r="F40" s="67">
        <v>93823.31</v>
      </c>
      <c r="G40" s="67">
        <v>53763.02</v>
      </c>
      <c r="H40" s="102">
        <v>52123.93</v>
      </c>
      <c r="I40" s="69">
        <v>7124.65</v>
      </c>
      <c r="J40" s="103">
        <v>6164</v>
      </c>
      <c r="K40" s="71">
        <f>O40*0.57</f>
        <v>1025.4299999999998</v>
      </c>
      <c r="L40" s="71">
        <f>O40*0.23</f>
        <v>413.77000000000004</v>
      </c>
      <c r="M40" s="71">
        <f>O40*0.14</f>
        <v>251.86</v>
      </c>
      <c r="N40" s="71">
        <f t="shared" ref="N40:N42" si="35">O40*0.06</f>
        <v>107.94</v>
      </c>
      <c r="O40" s="72">
        <f>T40-J40-P40</f>
        <v>1799</v>
      </c>
      <c r="P40" s="73">
        <v>0</v>
      </c>
      <c r="Q40" s="71">
        <v>100000</v>
      </c>
      <c r="R40" s="71">
        <v>100000</v>
      </c>
      <c r="S40" s="164"/>
      <c r="T40" s="104">
        <v>7963</v>
      </c>
      <c r="U40" s="67">
        <v>7529.83</v>
      </c>
      <c r="V40" s="166">
        <v>996.89</v>
      </c>
      <c r="W40" s="78">
        <f t="shared" ref="W40:W42" si="36">J40</f>
        <v>6164</v>
      </c>
      <c r="X40" s="79">
        <f>U40-V40-W40</f>
        <v>368.9399999999996</v>
      </c>
      <c r="Y40" s="80">
        <f t="shared" si="3"/>
        <v>94.560215998995361</v>
      </c>
      <c r="Z40" s="81">
        <f>U40/I40*100</f>
        <v>105.68701620430478</v>
      </c>
    </row>
    <row r="41" spans="1:26" ht="12.2" customHeight="1" x14ac:dyDescent="0.2">
      <c r="A41" s="168">
        <v>3293</v>
      </c>
      <c r="B41" s="64" t="s">
        <v>65</v>
      </c>
      <c r="C41" s="65">
        <v>15951.12</v>
      </c>
      <c r="D41" s="66">
        <v>13042.85</v>
      </c>
      <c r="E41" s="67">
        <v>17994.72</v>
      </c>
      <c r="F41" s="67">
        <v>16819.72</v>
      </c>
      <c r="G41" s="67">
        <v>6083.9</v>
      </c>
      <c r="H41" s="102">
        <v>9696.65</v>
      </c>
      <c r="I41" s="69">
        <v>1550.54</v>
      </c>
      <c r="J41" s="103">
        <v>0</v>
      </c>
      <c r="K41" s="71">
        <f t="shared" ref="K41:K42" si="37">O41*0.57</f>
        <v>1134.8699999999999</v>
      </c>
      <c r="L41" s="71">
        <f t="shared" ref="L41:L42" si="38">O41*0.23</f>
        <v>457.93</v>
      </c>
      <c r="M41" s="71">
        <f t="shared" ref="M41:M42" si="39">O41*0.14</f>
        <v>278.74</v>
      </c>
      <c r="N41" s="71">
        <f t="shared" si="35"/>
        <v>119.46</v>
      </c>
      <c r="O41" s="72">
        <f>T41-J41-P41</f>
        <v>1991</v>
      </c>
      <c r="P41" s="73">
        <v>0</v>
      </c>
      <c r="Q41" s="71">
        <v>12000</v>
      </c>
      <c r="R41" s="71">
        <v>12000</v>
      </c>
      <c r="S41" s="164"/>
      <c r="T41" s="104">
        <v>1991</v>
      </c>
      <c r="U41" s="67">
        <v>1454.24</v>
      </c>
      <c r="V41" s="77">
        <f t="shared" ref="V41:V42" si="40">P41</f>
        <v>0</v>
      </c>
      <c r="W41" s="78">
        <f t="shared" si="36"/>
        <v>0</v>
      </c>
      <c r="X41" s="79">
        <f>U41-V41-W41</f>
        <v>1454.24</v>
      </c>
      <c r="Y41" s="80">
        <f t="shared" si="3"/>
        <v>73.040683073832241</v>
      </c>
      <c r="Z41" s="81">
        <f>U41/I41*100</f>
        <v>93.789260515691311</v>
      </c>
    </row>
    <row r="42" spans="1:26" ht="12.2" customHeight="1" x14ac:dyDescent="0.2">
      <c r="A42" s="168">
        <v>3299</v>
      </c>
      <c r="B42" s="64" t="s">
        <v>66</v>
      </c>
      <c r="C42" s="65">
        <v>1672.5</v>
      </c>
      <c r="D42" s="66">
        <v>4892.5</v>
      </c>
      <c r="E42" s="67">
        <v>3077</v>
      </c>
      <c r="F42" s="67">
        <v>3615</v>
      </c>
      <c r="G42" s="67">
        <v>3070</v>
      </c>
      <c r="H42" s="102">
        <v>3261.34</v>
      </c>
      <c r="I42" s="69">
        <v>527.21</v>
      </c>
      <c r="J42" s="103">
        <v>0</v>
      </c>
      <c r="K42" s="71">
        <f t="shared" si="37"/>
        <v>378.47999999999996</v>
      </c>
      <c r="L42" s="71">
        <f t="shared" si="38"/>
        <v>152.72</v>
      </c>
      <c r="M42" s="71">
        <f t="shared" si="39"/>
        <v>92.960000000000008</v>
      </c>
      <c r="N42" s="71">
        <f t="shared" si="35"/>
        <v>39.839999999999996</v>
      </c>
      <c r="O42" s="72">
        <f>T42-J42-P42</f>
        <v>664</v>
      </c>
      <c r="P42" s="73">
        <v>0</v>
      </c>
      <c r="Q42" s="71">
        <v>5000</v>
      </c>
      <c r="R42" s="71">
        <v>5000</v>
      </c>
      <c r="S42" s="164"/>
      <c r="T42" s="104">
        <v>664</v>
      </c>
      <c r="U42" s="67">
        <v>580.67000000000007</v>
      </c>
      <c r="V42" s="77">
        <f t="shared" si="40"/>
        <v>0</v>
      </c>
      <c r="W42" s="78">
        <f t="shared" si="36"/>
        <v>0</v>
      </c>
      <c r="X42" s="79">
        <f>U42-V42-W42</f>
        <v>580.67000000000007</v>
      </c>
      <c r="Y42" s="80">
        <f t="shared" si="3"/>
        <v>87.450301204819297</v>
      </c>
      <c r="Z42" s="81">
        <f>U42/I42*100</f>
        <v>110.14017184803021</v>
      </c>
    </row>
    <row r="43" spans="1:26" ht="22.5" customHeight="1" x14ac:dyDescent="0.2">
      <c r="A43" s="169">
        <v>329</v>
      </c>
      <c r="B43" s="83" t="s">
        <v>67</v>
      </c>
      <c r="C43" s="84">
        <f>SUM(C39:C42)</f>
        <v>152180.45000000001</v>
      </c>
      <c r="D43" s="85">
        <f>SUM(D39:D42)</f>
        <v>149086.22</v>
      </c>
      <c r="E43" s="86">
        <f>SUM(E39:E42)</f>
        <v>155198.76</v>
      </c>
      <c r="F43" s="86">
        <f>SUM(F39:F42)</f>
        <v>147260.07</v>
      </c>
      <c r="G43" s="86">
        <f>SUM(G39:G42)</f>
        <v>79417.939999999988</v>
      </c>
      <c r="H43" s="87">
        <v>65081.919999999998</v>
      </c>
      <c r="I43" s="88">
        <f>SUM(I39:I42)</f>
        <v>9202.3999999999978</v>
      </c>
      <c r="J43" s="89">
        <f t="shared" ref="J43:R43" si="41">SUM(J39:J42)</f>
        <v>6164</v>
      </c>
      <c r="K43" s="90">
        <f t="shared" si="41"/>
        <v>2538.7799999999997</v>
      </c>
      <c r="L43" s="90">
        <f t="shared" si="41"/>
        <v>1024.42</v>
      </c>
      <c r="M43" s="90">
        <f t="shared" si="41"/>
        <v>623.56000000000006</v>
      </c>
      <c r="N43" s="90">
        <f t="shared" si="41"/>
        <v>267.23999999999995</v>
      </c>
      <c r="O43" s="91">
        <f t="shared" si="41"/>
        <v>4454</v>
      </c>
      <c r="P43" s="92">
        <f t="shared" si="41"/>
        <v>0</v>
      </c>
      <c r="Q43" s="93">
        <f t="shared" si="41"/>
        <v>139000</v>
      </c>
      <c r="R43" s="94">
        <f t="shared" si="41"/>
        <v>139000</v>
      </c>
      <c r="S43" s="95"/>
      <c r="T43" s="96">
        <f>T39+T40+T41+T42</f>
        <v>10618</v>
      </c>
      <c r="U43" s="86">
        <f>SUM(U39:U42)</f>
        <v>9564.74</v>
      </c>
      <c r="V43" s="97">
        <f>SUM(V39:V42)</f>
        <v>996.89</v>
      </c>
      <c r="W43" s="170">
        <f t="shared" ref="W43" si="42">SUM(W39:W42)</f>
        <v>6164</v>
      </c>
      <c r="X43" s="99">
        <f>SUM(X39:X42)</f>
        <v>2403.8499999999995</v>
      </c>
      <c r="Y43" s="100">
        <f t="shared" si="3"/>
        <v>90.080429459408549</v>
      </c>
      <c r="Z43" s="101">
        <f>U43/I43*100</f>
        <v>103.93745109971313</v>
      </c>
    </row>
    <row r="44" spans="1:26" ht="12.2" customHeight="1" x14ac:dyDescent="0.2">
      <c r="A44" s="171">
        <v>32</v>
      </c>
      <c r="B44" s="172" t="s">
        <v>68</v>
      </c>
      <c r="C44" s="173">
        <f>C23+C29+C38+C43</f>
        <v>931020.07000000007</v>
      </c>
      <c r="D44" s="174">
        <f>D23+D29+D38+D43</f>
        <v>1119952.0900000001</v>
      </c>
      <c r="E44" s="175">
        <f>E23+E29+E38+E43</f>
        <v>1252343.7999999998</v>
      </c>
      <c r="F44" s="175">
        <f>F23+F29+F38+F43</f>
        <v>1190613.47</v>
      </c>
      <c r="G44" s="175">
        <f>G23+G29+G38+G43</f>
        <v>735576.40999999992</v>
      </c>
      <c r="H44" s="138">
        <v>888380.46000000008</v>
      </c>
      <c r="I44" s="176">
        <f>I23+I29+I38+I43</f>
        <v>168493.72999999998</v>
      </c>
      <c r="J44" s="140">
        <f t="shared" ref="J44:T44" si="43">J23+J29+J38+J43</f>
        <v>56190</v>
      </c>
      <c r="K44" s="177">
        <f t="shared" si="43"/>
        <v>56216.389999999992</v>
      </c>
      <c r="L44" s="177">
        <f>L23+L29+L38+L43</f>
        <v>22684.21</v>
      </c>
      <c r="M44" s="177">
        <f>M23+M29+M38+M43</f>
        <v>13807.78</v>
      </c>
      <c r="N44" s="177">
        <f>N23+N29+N38+N43</f>
        <v>5917.62</v>
      </c>
      <c r="O44" s="178">
        <f t="shared" si="43"/>
        <v>98627</v>
      </c>
      <c r="P44" s="179">
        <f t="shared" si="43"/>
        <v>265</v>
      </c>
      <c r="Q44" s="177">
        <f t="shared" si="43"/>
        <v>875450</v>
      </c>
      <c r="R44" s="177">
        <f t="shared" si="43"/>
        <v>875450</v>
      </c>
      <c r="S44" s="180">
        <f t="shared" si="43"/>
        <v>0</v>
      </c>
      <c r="T44" s="96">
        <f t="shared" si="43"/>
        <v>155082</v>
      </c>
      <c r="U44" s="175">
        <f>U23+U29+U38+U43</f>
        <v>147584.99999999997</v>
      </c>
      <c r="V44" s="181">
        <f>V23+V29+V38+V43</f>
        <v>39679.819999999992</v>
      </c>
      <c r="W44" s="182">
        <f>W23+W29+W38+W43</f>
        <v>56190</v>
      </c>
      <c r="X44" s="183">
        <f>X23+X29+X38+X43</f>
        <v>51715.18</v>
      </c>
      <c r="Y44" s="138">
        <f t="shared" si="3"/>
        <v>95.165783263047928</v>
      </c>
      <c r="Z44" s="151">
        <f>U44/I44*100</f>
        <v>87.590796405302427</v>
      </c>
    </row>
    <row r="45" spans="1:26" ht="12.2" hidden="1" customHeight="1" x14ac:dyDescent="0.2">
      <c r="A45" s="168">
        <v>3431</v>
      </c>
      <c r="B45" s="64" t="s">
        <v>69</v>
      </c>
      <c r="C45" s="65">
        <v>172.9</v>
      </c>
      <c r="D45" s="66">
        <v>0</v>
      </c>
      <c r="E45" s="67">
        <v>0</v>
      </c>
      <c r="F45" s="67">
        <v>0</v>
      </c>
      <c r="G45" s="67">
        <v>0</v>
      </c>
      <c r="H45" s="102">
        <v>0</v>
      </c>
      <c r="I45" s="69">
        <v>0</v>
      </c>
      <c r="J45" s="103">
        <v>0</v>
      </c>
      <c r="K45" s="71">
        <f>O45*0.57</f>
        <v>0</v>
      </c>
      <c r="L45" s="71">
        <f>O45*0.23</f>
        <v>0</v>
      </c>
      <c r="M45" s="71">
        <f>O45*0.14</f>
        <v>0</v>
      </c>
      <c r="N45" s="71">
        <f>O45*0.06</f>
        <v>0</v>
      </c>
      <c r="O45" s="72">
        <f>T45-J45-P45</f>
        <v>0</v>
      </c>
      <c r="P45" s="73">
        <v>0</v>
      </c>
      <c r="Q45" s="71">
        <v>3000</v>
      </c>
      <c r="R45" s="74">
        <v>3000</v>
      </c>
      <c r="S45" s="75"/>
      <c r="T45" s="104">
        <v>0</v>
      </c>
      <c r="U45" s="67">
        <v>0</v>
      </c>
      <c r="V45" s="77">
        <v>0</v>
      </c>
      <c r="W45" s="184">
        <v>0</v>
      </c>
      <c r="X45" s="79">
        <f>U45-V45-W45</f>
        <v>0</v>
      </c>
      <c r="Y45" s="80">
        <v>0</v>
      </c>
      <c r="Z45" s="101" t="e">
        <f t="shared" ref="Z45:Z47" si="44">U45/H45*100</f>
        <v>#DIV/0!</v>
      </c>
    </row>
    <row r="46" spans="1:26" ht="12.2" hidden="1" customHeight="1" x14ac:dyDescent="0.2">
      <c r="A46" s="185">
        <v>343</v>
      </c>
      <c r="B46" s="186" t="s">
        <v>70</v>
      </c>
      <c r="C46" s="65">
        <f>C45</f>
        <v>172.9</v>
      </c>
      <c r="D46" s="66">
        <v>0</v>
      </c>
      <c r="E46" s="67">
        <v>0</v>
      </c>
      <c r="F46" s="67">
        <v>0</v>
      </c>
      <c r="G46" s="67">
        <v>0</v>
      </c>
      <c r="H46" s="102">
        <v>0</v>
      </c>
      <c r="I46" s="69">
        <v>0</v>
      </c>
      <c r="J46" s="103">
        <f t="shared" ref="J46:R47" si="45">J45</f>
        <v>0</v>
      </c>
      <c r="K46" s="71">
        <f t="shared" si="45"/>
        <v>0</v>
      </c>
      <c r="L46" s="71">
        <f t="shared" si="45"/>
        <v>0</v>
      </c>
      <c r="M46" s="71">
        <f t="shared" si="45"/>
        <v>0</v>
      </c>
      <c r="N46" s="71">
        <f t="shared" si="45"/>
        <v>0</v>
      </c>
      <c r="O46" s="72">
        <f t="shared" si="45"/>
        <v>0</v>
      </c>
      <c r="P46" s="73">
        <f t="shared" si="45"/>
        <v>0</v>
      </c>
      <c r="Q46" s="187">
        <f t="shared" si="45"/>
        <v>3000</v>
      </c>
      <c r="R46" s="74">
        <f t="shared" si="45"/>
        <v>3000</v>
      </c>
      <c r="S46" s="75"/>
      <c r="T46" s="104">
        <v>0</v>
      </c>
      <c r="U46" s="67">
        <v>0</v>
      </c>
      <c r="V46" s="77">
        <f t="shared" ref="V46:X47" si="46">V45</f>
        <v>0</v>
      </c>
      <c r="W46" s="184">
        <f t="shared" si="46"/>
        <v>0</v>
      </c>
      <c r="X46" s="79">
        <f t="shared" si="46"/>
        <v>0</v>
      </c>
      <c r="Y46" s="80">
        <v>0</v>
      </c>
      <c r="Z46" s="101" t="e">
        <f t="shared" si="44"/>
        <v>#DIV/0!</v>
      </c>
    </row>
    <row r="47" spans="1:26" ht="12.2" hidden="1" customHeight="1" x14ac:dyDescent="0.2">
      <c r="A47" s="171">
        <v>34</v>
      </c>
      <c r="B47" s="172" t="s">
        <v>71</v>
      </c>
      <c r="C47" s="188">
        <f t="shared" ref="C47" si="47">C46</f>
        <v>172.9</v>
      </c>
      <c r="D47" s="189">
        <v>0</v>
      </c>
      <c r="E47" s="190">
        <v>0</v>
      </c>
      <c r="F47" s="190">
        <v>0</v>
      </c>
      <c r="G47" s="190">
        <v>0</v>
      </c>
      <c r="H47" s="102">
        <v>0</v>
      </c>
      <c r="I47" s="191">
        <v>0</v>
      </c>
      <c r="J47" s="103">
        <f t="shared" si="45"/>
        <v>0</v>
      </c>
      <c r="K47" s="192">
        <f t="shared" si="45"/>
        <v>0</v>
      </c>
      <c r="L47" s="192">
        <f t="shared" si="45"/>
        <v>0</v>
      </c>
      <c r="M47" s="192">
        <f t="shared" si="45"/>
        <v>0</v>
      </c>
      <c r="N47" s="192">
        <f t="shared" si="45"/>
        <v>0</v>
      </c>
      <c r="O47" s="193">
        <f t="shared" si="45"/>
        <v>0</v>
      </c>
      <c r="P47" s="194">
        <f t="shared" si="45"/>
        <v>0</v>
      </c>
      <c r="Q47" s="195">
        <f t="shared" si="45"/>
        <v>3000</v>
      </c>
      <c r="R47" s="195">
        <f t="shared" si="45"/>
        <v>3000</v>
      </c>
      <c r="S47" s="196"/>
      <c r="T47" s="104">
        <v>0</v>
      </c>
      <c r="U47" s="190">
        <v>0</v>
      </c>
      <c r="V47" s="197">
        <f t="shared" si="46"/>
        <v>0</v>
      </c>
      <c r="W47" s="198">
        <f t="shared" si="46"/>
        <v>0</v>
      </c>
      <c r="X47" s="199">
        <f t="shared" si="46"/>
        <v>0</v>
      </c>
      <c r="Y47" s="200">
        <v>0</v>
      </c>
      <c r="Z47" s="101" t="e">
        <f t="shared" si="44"/>
        <v>#DIV/0!</v>
      </c>
    </row>
    <row r="48" spans="1:26" ht="12.2" customHeight="1" x14ac:dyDescent="0.2">
      <c r="A48" s="201">
        <v>3</v>
      </c>
      <c r="B48" s="202" t="s">
        <v>72</v>
      </c>
      <c r="C48" s="203">
        <f>C19+C44+C47</f>
        <v>7508653.1500000013</v>
      </c>
      <c r="D48" s="204">
        <f>D19+D44+D47</f>
        <v>7764854.6300000008</v>
      </c>
      <c r="E48" s="205">
        <f>E19+E44+E47</f>
        <v>7825673.6200000001</v>
      </c>
      <c r="F48" s="205">
        <f>F19+F44+F47</f>
        <v>7914861.7800000003</v>
      </c>
      <c r="G48" s="205">
        <f>G19+G44+G47</f>
        <v>7203399.71</v>
      </c>
      <c r="H48" s="206">
        <v>7322488.7199999997</v>
      </c>
      <c r="I48" s="207">
        <f>I19+I44+I47</f>
        <v>1069241.25</v>
      </c>
      <c r="J48" s="208">
        <f t="shared" ref="J48:T48" si="48">J19+J44+J47</f>
        <v>559095</v>
      </c>
      <c r="K48" s="209">
        <f>K19+K44+K47</f>
        <v>428009.00999999989</v>
      </c>
      <c r="L48" s="209">
        <f>L19+L44+L47</f>
        <v>172705.39</v>
      </c>
      <c r="M48" s="209">
        <f>M19+M44+M47</f>
        <v>105125.02</v>
      </c>
      <c r="N48" s="209">
        <f>N19+N44+N47</f>
        <v>45053.58</v>
      </c>
      <c r="O48" s="210">
        <f t="shared" si="48"/>
        <v>750893</v>
      </c>
      <c r="P48" s="211">
        <f t="shared" si="48"/>
        <v>265</v>
      </c>
      <c r="Q48" s="212">
        <f t="shared" si="48"/>
        <v>7946550</v>
      </c>
      <c r="R48" s="212">
        <f t="shared" si="48"/>
        <v>8050650</v>
      </c>
      <c r="S48" s="212">
        <f t="shared" si="48"/>
        <v>0</v>
      </c>
      <c r="T48" s="96">
        <f t="shared" si="48"/>
        <v>1310253</v>
      </c>
      <c r="U48" s="205">
        <f>U19+U44+U47</f>
        <v>1290780.7400000002</v>
      </c>
      <c r="V48" s="213">
        <f>V19+V44+V47</f>
        <v>39679.819999999992</v>
      </c>
      <c r="W48" s="214">
        <f>W19+W44+W47</f>
        <v>559095</v>
      </c>
      <c r="X48" s="215">
        <f>X19+X44+X47</f>
        <v>692005.92000000016</v>
      </c>
      <c r="Y48" s="206">
        <f t="shared" si="3"/>
        <v>98.513854957782982</v>
      </c>
      <c r="Z48" s="216">
        <f>U48/I48*100</f>
        <v>120.71931755345207</v>
      </c>
    </row>
    <row r="49" spans="1:26" s="234" customFormat="1" ht="12.2" customHeight="1" x14ac:dyDescent="0.2">
      <c r="A49" s="217">
        <v>4221</v>
      </c>
      <c r="B49" s="218" t="s">
        <v>73</v>
      </c>
      <c r="C49" s="219">
        <v>0</v>
      </c>
      <c r="D49" s="220">
        <v>5706.65</v>
      </c>
      <c r="E49" s="221">
        <v>9999.75</v>
      </c>
      <c r="F49" s="221">
        <v>2799.96</v>
      </c>
      <c r="G49" s="221">
        <v>9857.25</v>
      </c>
      <c r="H49" s="102">
        <v>31456.84</v>
      </c>
      <c r="I49" s="222">
        <v>2067.9299999999998</v>
      </c>
      <c r="J49" s="223">
        <v>0</v>
      </c>
      <c r="K49" s="224">
        <f>O49*0.57</f>
        <v>1606.2599999999998</v>
      </c>
      <c r="L49" s="224">
        <f>O49*0.23</f>
        <v>648.14</v>
      </c>
      <c r="M49" s="224">
        <f t="shared" ref="M49:M55" si="49">O49*0.14</f>
        <v>394.52000000000004</v>
      </c>
      <c r="N49" s="224">
        <f>O49*0.06</f>
        <v>169.07999999999998</v>
      </c>
      <c r="O49" s="225">
        <f t="shared" ref="O49:O59" si="50">T49-J49-P49</f>
        <v>2818</v>
      </c>
      <c r="P49" s="226">
        <v>0</v>
      </c>
      <c r="Q49" s="227"/>
      <c r="R49" s="228"/>
      <c r="S49" s="229"/>
      <c r="T49" s="104">
        <v>2818</v>
      </c>
      <c r="U49" s="221">
        <v>2780.0600000000004</v>
      </c>
      <c r="V49" s="230">
        <v>0</v>
      </c>
      <c r="W49" s="231">
        <v>0</v>
      </c>
      <c r="X49" s="232">
        <f t="shared" ref="X49:X59" si="51">U49-V49-W49</f>
        <v>2780.0600000000004</v>
      </c>
      <c r="Y49" s="233">
        <f t="shared" si="3"/>
        <v>98.653655074520955</v>
      </c>
      <c r="Z49" s="81">
        <f>U49/I49*100</f>
        <v>134.43685231124846</v>
      </c>
    </row>
    <row r="50" spans="1:26" s="234" customFormat="1" ht="12.2" customHeight="1" x14ac:dyDescent="0.2">
      <c r="A50" s="217">
        <v>4222</v>
      </c>
      <c r="B50" s="218" t="s">
        <v>74</v>
      </c>
      <c r="C50" s="219"/>
      <c r="D50" s="220"/>
      <c r="E50" s="221">
        <v>0</v>
      </c>
      <c r="F50" s="221">
        <v>0</v>
      </c>
      <c r="G50" s="221">
        <v>0</v>
      </c>
      <c r="H50" s="102">
        <v>15982</v>
      </c>
      <c r="I50" s="222">
        <v>2135.84</v>
      </c>
      <c r="J50" s="223">
        <v>0</v>
      </c>
      <c r="K50" s="224">
        <f>O50*0.57</f>
        <v>1419.87</v>
      </c>
      <c r="L50" s="224">
        <f>O50*0.23</f>
        <v>572.93000000000006</v>
      </c>
      <c r="M50" s="224">
        <f t="shared" si="49"/>
        <v>348.74</v>
      </c>
      <c r="N50" s="224">
        <f>O50*0.06</f>
        <v>149.46</v>
      </c>
      <c r="O50" s="225">
        <f t="shared" si="50"/>
        <v>2491</v>
      </c>
      <c r="P50" s="226">
        <v>0</v>
      </c>
      <c r="Q50" s="227"/>
      <c r="R50" s="228"/>
      <c r="S50" s="229"/>
      <c r="T50" s="104">
        <v>2491</v>
      </c>
      <c r="U50" s="221">
        <v>2472.33</v>
      </c>
      <c r="V50" s="230">
        <v>0</v>
      </c>
      <c r="W50" s="231">
        <v>0</v>
      </c>
      <c r="X50" s="232">
        <f t="shared" si="51"/>
        <v>2472.33</v>
      </c>
      <c r="Y50" s="233">
        <f t="shared" si="3"/>
        <v>99.250501806503408</v>
      </c>
      <c r="Z50" s="81">
        <f>U50/I50*100</f>
        <v>115.75445726271629</v>
      </c>
    </row>
    <row r="51" spans="1:26" s="234" customFormat="1" ht="12.2" customHeight="1" x14ac:dyDescent="0.2">
      <c r="A51" s="217">
        <v>4223</v>
      </c>
      <c r="B51" s="218" t="s">
        <v>75</v>
      </c>
      <c r="C51" s="219">
        <v>69138.5</v>
      </c>
      <c r="D51" s="220">
        <v>159686.92000000001</v>
      </c>
      <c r="E51" s="221">
        <v>86140</v>
      </c>
      <c r="F51" s="221">
        <v>109229.58</v>
      </c>
      <c r="G51" s="221">
        <v>26486.3</v>
      </c>
      <c r="H51" s="102">
        <v>76149.66</v>
      </c>
      <c r="I51" s="222">
        <v>19942.2</v>
      </c>
      <c r="J51" s="223">
        <v>0</v>
      </c>
      <c r="K51" s="224">
        <f t="shared" ref="K51:K55" si="52">O51*0.57</f>
        <v>6430.1699999999992</v>
      </c>
      <c r="L51" s="224">
        <f t="shared" ref="L51:L52" si="53">O51*0.23</f>
        <v>2594.63</v>
      </c>
      <c r="M51" s="224">
        <f t="shared" si="49"/>
        <v>1579.3400000000001</v>
      </c>
      <c r="N51" s="224">
        <f t="shared" ref="N51:N52" si="54">O51*0.06</f>
        <v>676.86</v>
      </c>
      <c r="O51" s="225">
        <f t="shared" si="50"/>
        <v>11281</v>
      </c>
      <c r="P51" s="226">
        <v>10982</v>
      </c>
      <c r="Q51" s="227"/>
      <c r="R51" s="228"/>
      <c r="S51" s="229"/>
      <c r="T51" s="104">
        <v>22263</v>
      </c>
      <c r="U51" s="221">
        <v>26756.309999999998</v>
      </c>
      <c r="V51" s="230">
        <f>25225.3+928.4</f>
        <v>26153.7</v>
      </c>
      <c r="W51" s="231">
        <v>0</v>
      </c>
      <c r="X51" s="232">
        <f t="shared" si="51"/>
        <v>602.60999999999694</v>
      </c>
      <c r="Y51" s="233">
        <f t="shared" si="3"/>
        <v>120.1828594529039</v>
      </c>
      <c r="Z51" s="81">
        <f>U51/I51*100</f>
        <v>134.16929927490446</v>
      </c>
    </row>
    <row r="52" spans="1:26" s="234" customFormat="1" ht="12.2" customHeight="1" x14ac:dyDescent="0.2">
      <c r="A52" s="217">
        <v>4262</v>
      </c>
      <c r="B52" s="218" t="s">
        <v>76</v>
      </c>
      <c r="C52" s="235">
        <v>0</v>
      </c>
      <c r="D52" s="236">
        <v>0</v>
      </c>
      <c r="E52" s="237">
        <v>0</v>
      </c>
      <c r="F52" s="237">
        <v>2085</v>
      </c>
      <c r="G52" s="237">
        <v>3948</v>
      </c>
      <c r="H52" s="102">
        <v>12500</v>
      </c>
      <c r="I52" s="238">
        <v>2836.95</v>
      </c>
      <c r="J52" s="223">
        <v>0</v>
      </c>
      <c r="K52" s="224">
        <f t="shared" si="52"/>
        <v>0</v>
      </c>
      <c r="L52" s="224">
        <f t="shared" si="53"/>
        <v>0</v>
      </c>
      <c r="M52" s="224">
        <f t="shared" si="49"/>
        <v>0</v>
      </c>
      <c r="N52" s="224">
        <f t="shared" si="54"/>
        <v>0</v>
      </c>
      <c r="O52" s="225">
        <f t="shared" si="50"/>
        <v>0</v>
      </c>
      <c r="P52" s="239">
        <v>0</v>
      </c>
      <c r="Q52" s="240"/>
      <c r="R52" s="241"/>
      <c r="S52" s="242"/>
      <c r="T52" s="104">
        <v>0</v>
      </c>
      <c r="U52" s="237">
        <v>0</v>
      </c>
      <c r="V52" s="230">
        <v>0</v>
      </c>
      <c r="W52" s="243">
        <v>0</v>
      </c>
      <c r="X52" s="232">
        <f t="shared" si="51"/>
        <v>0</v>
      </c>
      <c r="Y52" s="233">
        <v>0</v>
      </c>
      <c r="Z52" s="81">
        <f>U52/I52*100</f>
        <v>0</v>
      </c>
    </row>
    <row r="53" spans="1:26" ht="22.5" x14ac:dyDescent="0.2">
      <c r="A53" s="168">
        <v>4263</v>
      </c>
      <c r="B53" s="64" t="s">
        <v>77</v>
      </c>
      <c r="C53" s="244">
        <v>125640.96000000001</v>
      </c>
      <c r="D53" s="245">
        <v>105000</v>
      </c>
      <c r="E53" s="246">
        <v>0</v>
      </c>
      <c r="F53" s="246">
        <v>24375</v>
      </c>
      <c r="G53" s="246">
        <v>430799.76</v>
      </c>
      <c r="H53" s="102">
        <v>7938.4</v>
      </c>
      <c r="I53" s="247">
        <v>0</v>
      </c>
      <c r="J53" s="248">
        <v>0</v>
      </c>
      <c r="K53" s="224">
        <f>O53*0.57</f>
        <v>28499.999999999996</v>
      </c>
      <c r="L53" s="224">
        <f>O53*0.23</f>
        <v>11500</v>
      </c>
      <c r="M53" s="224">
        <f t="shared" si="49"/>
        <v>7000.0000000000009</v>
      </c>
      <c r="N53" s="224">
        <f>O53*0.06</f>
        <v>3000</v>
      </c>
      <c r="O53" s="225">
        <f t="shared" si="50"/>
        <v>50000</v>
      </c>
      <c r="P53" s="249">
        <v>0</v>
      </c>
      <c r="Q53" s="250">
        <v>50000</v>
      </c>
      <c r="R53" s="251">
        <v>50000</v>
      </c>
      <c r="S53" s="252"/>
      <c r="T53" s="104">
        <v>50000</v>
      </c>
      <c r="U53" s="246">
        <v>35425</v>
      </c>
      <c r="V53" s="230">
        <f t="shared" ref="V53:V59" si="55">P53</f>
        <v>0</v>
      </c>
      <c r="W53" s="253">
        <v>0</v>
      </c>
      <c r="X53" s="232">
        <f t="shared" si="51"/>
        <v>35425</v>
      </c>
      <c r="Y53" s="233">
        <f t="shared" si="3"/>
        <v>70.850000000000009</v>
      </c>
      <c r="Z53" s="81">
        <v>0</v>
      </c>
    </row>
    <row r="54" spans="1:26" x14ac:dyDescent="0.2">
      <c r="A54" s="168">
        <v>3821</v>
      </c>
      <c r="B54" s="64" t="s">
        <v>78</v>
      </c>
      <c r="C54" s="254">
        <v>0</v>
      </c>
      <c r="D54" s="255">
        <v>0</v>
      </c>
      <c r="E54" s="256">
        <v>0</v>
      </c>
      <c r="F54" s="256">
        <v>0</v>
      </c>
      <c r="G54" s="256">
        <v>8500</v>
      </c>
      <c r="H54" s="102">
        <v>0</v>
      </c>
      <c r="I54" s="257">
        <v>0</v>
      </c>
      <c r="J54" s="248">
        <v>0</v>
      </c>
      <c r="K54" s="224">
        <f t="shared" si="52"/>
        <v>0</v>
      </c>
      <c r="L54" s="224">
        <f>O54*0.23</f>
        <v>0</v>
      </c>
      <c r="M54" s="224">
        <f t="shared" si="49"/>
        <v>0</v>
      </c>
      <c r="N54" s="224">
        <f>O54*0.06</f>
        <v>0</v>
      </c>
      <c r="O54" s="225">
        <f t="shared" si="50"/>
        <v>0</v>
      </c>
      <c r="P54" s="258">
        <v>0</v>
      </c>
      <c r="Q54" s="259"/>
      <c r="R54" s="260"/>
      <c r="S54" s="261"/>
      <c r="T54" s="104">
        <v>0</v>
      </c>
      <c r="U54" s="256">
        <v>0</v>
      </c>
      <c r="V54" s="230">
        <f t="shared" si="55"/>
        <v>0</v>
      </c>
      <c r="W54" s="253">
        <v>0</v>
      </c>
      <c r="X54" s="232">
        <f t="shared" si="51"/>
        <v>0</v>
      </c>
      <c r="Y54" s="233">
        <v>0</v>
      </c>
      <c r="Z54" s="81">
        <v>0</v>
      </c>
    </row>
    <row r="55" spans="1:26" x14ac:dyDescent="0.2">
      <c r="A55" s="63">
        <v>4231</v>
      </c>
      <c r="B55" s="64" t="s">
        <v>79</v>
      </c>
      <c r="C55" s="262">
        <v>0</v>
      </c>
      <c r="D55" s="263">
        <v>0</v>
      </c>
      <c r="E55" s="264">
        <v>1160763.75</v>
      </c>
      <c r="F55" s="264">
        <v>0</v>
      </c>
      <c r="G55" s="264">
        <v>0</v>
      </c>
      <c r="H55" s="102">
        <v>0</v>
      </c>
      <c r="I55" s="265">
        <v>0</v>
      </c>
      <c r="J55" s="248">
        <v>0</v>
      </c>
      <c r="K55" s="224">
        <f t="shared" si="52"/>
        <v>0</v>
      </c>
      <c r="L55" s="266">
        <f>O55*0.23</f>
        <v>0</v>
      </c>
      <c r="M55" s="266">
        <f t="shared" si="49"/>
        <v>0</v>
      </c>
      <c r="N55" s="266">
        <f>O55*0.06</f>
        <v>0</v>
      </c>
      <c r="O55" s="267">
        <f t="shared" si="50"/>
        <v>0</v>
      </c>
      <c r="P55" s="268">
        <v>28789</v>
      </c>
      <c r="Q55" s="269">
        <v>0</v>
      </c>
      <c r="R55" s="270">
        <v>0</v>
      </c>
      <c r="S55" s="271"/>
      <c r="T55" s="104">
        <v>28789</v>
      </c>
      <c r="U55" s="264">
        <v>28788.959999999999</v>
      </c>
      <c r="V55" s="230">
        <v>28788.959999999999</v>
      </c>
      <c r="W55" s="272">
        <v>0</v>
      </c>
      <c r="X55" s="232">
        <f t="shared" si="51"/>
        <v>0</v>
      </c>
      <c r="Y55" s="233">
        <f t="shared" si="3"/>
        <v>99.99986105804301</v>
      </c>
      <c r="Z55" s="81">
        <v>0</v>
      </c>
    </row>
    <row r="56" spans="1:26" ht="22.5" x14ac:dyDescent="0.2">
      <c r="A56" s="273">
        <v>4531</v>
      </c>
      <c r="B56" s="274" t="s">
        <v>80</v>
      </c>
      <c r="C56" s="152"/>
      <c r="D56" s="153"/>
      <c r="E56" s="154">
        <v>0</v>
      </c>
      <c r="F56" s="154">
        <v>0</v>
      </c>
      <c r="G56" s="154">
        <v>0</v>
      </c>
      <c r="H56" s="102">
        <v>0</v>
      </c>
      <c r="I56" s="155">
        <v>0</v>
      </c>
      <c r="J56" s="275">
        <v>0</v>
      </c>
      <c r="K56" s="276">
        <v>0</v>
      </c>
      <c r="L56" s="266">
        <v>0</v>
      </c>
      <c r="M56" s="266">
        <v>0</v>
      </c>
      <c r="N56" s="266">
        <v>0</v>
      </c>
      <c r="O56" s="267">
        <v>0</v>
      </c>
      <c r="P56" s="277">
        <v>0</v>
      </c>
      <c r="Q56" s="156"/>
      <c r="R56" s="278"/>
      <c r="S56" s="279"/>
      <c r="T56" s="104">
        <v>0</v>
      </c>
      <c r="U56" s="154">
        <v>0</v>
      </c>
      <c r="V56" s="230">
        <v>0</v>
      </c>
      <c r="W56" s="280">
        <v>0</v>
      </c>
      <c r="X56" s="232">
        <f t="shared" si="51"/>
        <v>0</v>
      </c>
      <c r="Y56" s="233">
        <v>0</v>
      </c>
      <c r="Z56" s="81">
        <v>0</v>
      </c>
    </row>
    <row r="57" spans="1:26" x14ac:dyDescent="0.2">
      <c r="A57" s="273">
        <v>5445</v>
      </c>
      <c r="B57" s="274" t="s">
        <v>81</v>
      </c>
      <c r="C57" s="152">
        <v>0</v>
      </c>
      <c r="D57" s="153">
        <v>0</v>
      </c>
      <c r="E57" s="281">
        <v>232152.75</v>
      </c>
      <c r="F57" s="281">
        <v>165739.46</v>
      </c>
      <c r="G57" s="281">
        <v>175088.37</v>
      </c>
      <c r="H57" s="102">
        <v>184964.76</v>
      </c>
      <c r="I57" s="282">
        <v>25933.79</v>
      </c>
      <c r="J57" s="283">
        <v>0</v>
      </c>
      <c r="K57" s="266">
        <v>105450</v>
      </c>
      <c r="L57" s="266">
        <v>42550</v>
      </c>
      <c r="M57" s="266">
        <v>24872</v>
      </c>
      <c r="N57" s="266">
        <v>10659</v>
      </c>
      <c r="O57" s="267">
        <f t="shared" si="50"/>
        <v>27574</v>
      </c>
      <c r="P57" s="277">
        <v>0</v>
      </c>
      <c r="Q57" s="156"/>
      <c r="R57" s="278"/>
      <c r="S57" s="279"/>
      <c r="T57" s="104">
        <v>27574</v>
      </c>
      <c r="U57" s="281">
        <v>27529.39</v>
      </c>
      <c r="V57" s="230">
        <f t="shared" si="55"/>
        <v>0</v>
      </c>
      <c r="W57" s="280">
        <v>0</v>
      </c>
      <c r="X57" s="232">
        <f t="shared" si="51"/>
        <v>27529.39</v>
      </c>
      <c r="Y57" s="233">
        <f t="shared" si="3"/>
        <v>99.83821716109378</v>
      </c>
      <c r="Z57" s="81">
        <f>U57/I57*100</f>
        <v>106.15259088625302</v>
      </c>
    </row>
    <row r="58" spans="1:26" x14ac:dyDescent="0.2">
      <c r="A58" s="273">
        <v>3423</v>
      </c>
      <c r="B58" s="274" t="s">
        <v>82</v>
      </c>
      <c r="C58" s="152">
        <v>0</v>
      </c>
      <c r="D58" s="153">
        <v>0</v>
      </c>
      <c r="E58" s="281">
        <v>0</v>
      </c>
      <c r="F58" s="281">
        <v>46936.9</v>
      </c>
      <c r="G58" s="281">
        <v>37587.99</v>
      </c>
      <c r="H58" s="102">
        <v>27711.599999999999</v>
      </c>
      <c r="I58" s="282">
        <v>2293.1999999999998</v>
      </c>
      <c r="J58" s="283">
        <v>0</v>
      </c>
      <c r="K58" s="266">
        <v>17100</v>
      </c>
      <c r="L58" s="266">
        <v>6900</v>
      </c>
      <c r="M58" s="266">
        <v>4200</v>
      </c>
      <c r="N58" s="266">
        <v>1800</v>
      </c>
      <c r="O58" s="267">
        <f t="shared" si="50"/>
        <v>962</v>
      </c>
      <c r="P58" s="277">
        <v>0</v>
      </c>
      <c r="Q58" s="156"/>
      <c r="R58" s="278"/>
      <c r="S58" s="279"/>
      <c r="T58" s="104">
        <v>962</v>
      </c>
      <c r="U58" s="281">
        <v>830.35</v>
      </c>
      <c r="V58" s="230">
        <f t="shared" si="55"/>
        <v>0</v>
      </c>
      <c r="W58" s="280">
        <v>0</v>
      </c>
      <c r="X58" s="232">
        <f t="shared" si="51"/>
        <v>830.35</v>
      </c>
      <c r="Y58" s="233">
        <f t="shared" si="3"/>
        <v>86.314968814968822</v>
      </c>
      <c r="Z58" s="81">
        <f>U58/I58*100</f>
        <v>36.209227280655853</v>
      </c>
    </row>
    <row r="59" spans="1:26" x14ac:dyDescent="0.2">
      <c r="A59" s="273">
        <v>3299</v>
      </c>
      <c r="B59" s="274" t="s">
        <v>83</v>
      </c>
      <c r="C59" s="152">
        <v>0</v>
      </c>
      <c r="D59" s="153">
        <v>0</v>
      </c>
      <c r="E59" s="281">
        <v>8705.73</v>
      </c>
      <c r="F59" s="281">
        <v>0</v>
      </c>
      <c r="G59" s="281">
        <v>0</v>
      </c>
      <c r="H59" s="102">
        <v>0</v>
      </c>
      <c r="I59" s="282">
        <v>0</v>
      </c>
      <c r="J59" s="283">
        <v>0</v>
      </c>
      <c r="K59" s="266">
        <f t="shared" ref="K59" si="56">O59*0.57</f>
        <v>0</v>
      </c>
      <c r="L59" s="266">
        <f t="shared" ref="L59" si="57">O59*0.23</f>
        <v>0</v>
      </c>
      <c r="M59" s="266">
        <f t="shared" ref="M59" si="58">O59*0.14</f>
        <v>0</v>
      </c>
      <c r="N59" s="266">
        <f t="shared" ref="N59" si="59">O59*0.06</f>
        <v>0</v>
      </c>
      <c r="O59" s="267">
        <f t="shared" si="50"/>
        <v>0</v>
      </c>
      <c r="P59" s="277">
        <v>0</v>
      </c>
      <c r="Q59" s="156"/>
      <c r="R59" s="278"/>
      <c r="S59" s="279"/>
      <c r="T59" s="104">
        <v>0</v>
      </c>
      <c r="U59" s="281">
        <v>0</v>
      </c>
      <c r="V59" s="230">
        <f t="shared" si="55"/>
        <v>0</v>
      </c>
      <c r="W59" s="280">
        <v>0</v>
      </c>
      <c r="X59" s="232">
        <f t="shared" si="51"/>
        <v>0</v>
      </c>
      <c r="Y59" s="233">
        <v>0</v>
      </c>
      <c r="Z59" s="81">
        <v>0</v>
      </c>
    </row>
    <row r="60" spans="1:26" ht="28.5" customHeight="1" thickBot="1" x14ac:dyDescent="0.25">
      <c r="A60" s="284" t="s">
        <v>84</v>
      </c>
      <c r="B60" s="285" t="s">
        <v>85</v>
      </c>
      <c r="C60" s="286">
        <f t="shared" ref="C60:K60" si="60">SUM(C49:C59)</f>
        <v>194779.46000000002</v>
      </c>
      <c r="D60" s="287">
        <f t="shared" si="60"/>
        <v>270393.57</v>
      </c>
      <c r="E60" s="288">
        <f t="shared" si="60"/>
        <v>1497761.98</v>
      </c>
      <c r="F60" s="288">
        <f t="shared" si="60"/>
        <v>351165.9</v>
      </c>
      <c r="G60" s="288">
        <f>SUM(G49:G59)</f>
        <v>692267.66999999993</v>
      </c>
      <c r="H60" s="289">
        <f>SUM(H49:H59)</f>
        <v>356703.26</v>
      </c>
      <c r="I60" s="290">
        <f>SUM(I49:I59)</f>
        <v>55209.91</v>
      </c>
      <c r="J60" s="291">
        <f t="shared" si="60"/>
        <v>0</v>
      </c>
      <c r="K60" s="292">
        <f t="shared" si="60"/>
        <v>160506.29999999999</v>
      </c>
      <c r="L60" s="292">
        <f t="shared" ref="L60:O60" si="61">SUM(L49:L59)</f>
        <v>64765.7</v>
      </c>
      <c r="M60" s="292">
        <f t="shared" si="61"/>
        <v>38394.600000000006</v>
      </c>
      <c r="N60" s="292">
        <f t="shared" si="61"/>
        <v>16454.400000000001</v>
      </c>
      <c r="O60" s="292">
        <f t="shared" si="61"/>
        <v>95126</v>
      </c>
      <c r="P60" s="293">
        <f>SUM(P49:P59)</f>
        <v>39771</v>
      </c>
      <c r="Q60" s="294">
        <f t="shared" ref="Q60:S60" si="62">SUM(Q53:Q55)</f>
        <v>50000</v>
      </c>
      <c r="R60" s="294">
        <f t="shared" si="62"/>
        <v>50000</v>
      </c>
      <c r="S60" s="295">
        <f t="shared" si="62"/>
        <v>0</v>
      </c>
      <c r="T60" s="296">
        <f>SUM(T49:T59)</f>
        <v>134897</v>
      </c>
      <c r="U60" s="288">
        <f>SUM(U49:U59)</f>
        <v>124582.40000000001</v>
      </c>
      <c r="V60" s="297">
        <f>SUM(V49:V59)</f>
        <v>54942.66</v>
      </c>
      <c r="W60" s="298">
        <f>SUM(W53:W59)</f>
        <v>0</v>
      </c>
      <c r="X60" s="299">
        <f>SUM(X49:X59)</f>
        <v>69639.740000000005</v>
      </c>
      <c r="Y60" s="289">
        <f t="shared" si="3"/>
        <v>92.353721728429846</v>
      </c>
      <c r="Z60" s="300">
        <f>U60/I60*100</f>
        <v>225.65224250501404</v>
      </c>
    </row>
    <row r="61" spans="1:26" ht="14.25" customHeight="1" thickBot="1" x14ac:dyDescent="0.25">
      <c r="A61" s="301"/>
      <c r="B61" s="302" t="s">
        <v>86</v>
      </c>
      <c r="C61" s="303">
        <f t="shared" ref="C61:I61" si="63">C48+C60</f>
        <v>7703432.6100000013</v>
      </c>
      <c r="D61" s="304">
        <f t="shared" si="63"/>
        <v>8035248.2000000011</v>
      </c>
      <c r="E61" s="305">
        <f t="shared" si="63"/>
        <v>9323435.5999999996</v>
      </c>
      <c r="F61" s="305">
        <f t="shared" si="63"/>
        <v>8266027.6800000006</v>
      </c>
      <c r="G61" s="305">
        <f t="shared" si="63"/>
        <v>7895667.3799999999</v>
      </c>
      <c r="H61" s="306">
        <f t="shared" si="63"/>
        <v>7679191.9799999995</v>
      </c>
      <c r="I61" s="307">
        <f t="shared" si="63"/>
        <v>1124451.1599999999</v>
      </c>
      <c r="J61" s="308">
        <f>J48</f>
        <v>559095</v>
      </c>
      <c r="K61" s="309">
        <f t="shared" ref="K61:X61" si="64">K48+K60</f>
        <v>588515.30999999982</v>
      </c>
      <c r="L61" s="309">
        <f t="shared" si="64"/>
        <v>237471.09000000003</v>
      </c>
      <c r="M61" s="309">
        <f t="shared" si="64"/>
        <v>143519.62</v>
      </c>
      <c r="N61" s="309">
        <f>N48+N60</f>
        <v>61507.98</v>
      </c>
      <c r="O61" s="310">
        <f t="shared" si="64"/>
        <v>846019</v>
      </c>
      <c r="P61" s="311">
        <f t="shared" si="64"/>
        <v>40036</v>
      </c>
      <c r="Q61" s="311">
        <f t="shared" si="64"/>
        <v>7996550</v>
      </c>
      <c r="R61" s="311">
        <f t="shared" si="64"/>
        <v>8100650</v>
      </c>
      <c r="S61" s="311">
        <f t="shared" si="64"/>
        <v>0</v>
      </c>
      <c r="T61" s="312">
        <f t="shared" si="64"/>
        <v>1445150</v>
      </c>
      <c r="U61" s="305">
        <f>U48+U60</f>
        <v>1415363.1400000001</v>
      </c>
      <c r="V61" s="313">
        <f t="shared" si="64"/>
        <v>94622.48</v>
      </c>
      <c r="W61" s="314">
        <f t="shared" si="64"/>
        <v>559095</v>
      </c>
      <c r="X61" s="315">
        <f t="shared" si="64"/>
        <v>761645.66000000015</v>
      </c>
      <c r="Y61" s="306">
        <f t="shared" si="3"/>
        <v>97.938839566826985</v>
      </c>
      <c r="Z61" s="316">
        <f>U61/I61*100</f>
        <v>125.87146426172929</v>
      </c>
    </row>
    <row r="62" spans="1:26" ht="14.25" hidden="1" customHeight="1" x14ac:dyDescent="0.2">
      <c r="A62" s="317"/>
      <c r="B62" s="318" t="s">
        <v>87</v>
      </c>
      <c r="C62" s="319"/>
      <c r="D62" s="320"/>
      <c r="E62" s="321"/>
      <c r="F62" s="321"/>
      <c r="G62" s="320"/>
      <c r="H62" s="322">
        <f>SUM(H49:H60)</f>
        <v>713406.52</v>
      </c>
      <c r="I62" s="320"/>
      <c r="J62" s="323">
        <f>J48+J61</f>
        <v>1118190</v>
      </c>
      <c r="K62" s="324"/>
      <c r="L62" s="324"/>
      <c r="M62" s="324"/>
      <c r="N62" s="324"/>
      <c r="O62" s="325">
        <f>J61+O61</f>
        <v>1405114</v>
      </c>
      <c r="P62" s="326"/>
      <c r="Q62" s="324">
        <f>Q61-100000</f>
        <v>7896550</v>
      </c>
      <c r="R62" s="319">
        <f>R61-100000</f>
        <v>8000650</v>
      </c>
      <c r="S62" s="319"/>
      <c r="T62" s="327">
        <f>SUM(T53:T61)</f>
        <v>1687372</v>
      </c>
      <c r="U62" s="320"/>
      <c r="V62" s="320"/>
      <c r="W62" s="320"/>
      <c r="X62" s="320"/>
      <c r="Y62" s="320"/>
      <c r="Z62" s="320"/>
    </row>
    <row r="63" spans="1:26" ht="12" hidden="1" thickBot="1" x14ac:dyDescent="0.25">
      <c r="A63" s="328"/>
      <c r="B63" s="329" t="s">
        <v>88</v>
      </c>
      <c r="C63" s="94">
        <v>7963147</v>
      </c>
      <c r="D63" s="100"/>
      <c r="E63" s="321"/>
      <c r="F63" s="321"/>
      <c r="G63" s="100"/>
      <c r="H63" s="322"/>
      <c r="I63" s="100"/>
      <c r="J63" s="330">
        <v>0</v>
      </c>
      <c r="K63" s="90"/>
      <c r="L63" s="90"/>
      <c r="M63" s="90"/>
      <c r="N63" s="90"/>
      <c r="O63" s="331">
        <v>8019425</v>
      </c>
      <c r="P63" s="331"/>
      <c r="Q63" s="331">
        <v>8610725</v>
      </c>
      <c r="R63" s="331">
        <v>7675155</v>
      </c>
      <c r="S63" s="331"/>
      <c r="T63" s="332">
        <f>T48+T62</f>
        <v>2997625</v>
      </c>
      <c r="U63" s="100"/>
      <c r="V63" s="100"/>
      <c r="W63" s="100"/>
      <c r="X63" s="100"/>
      <c r="Y63" s="100"/>
      <c r="Z63" s="100"/>
    </row>
    <row r="64" spans="1:26" ht="12" hidden="1" thickBot="1" x14ac:dyDescent="0.25">
      <c r="A64" s="328"/>
      <c r="B64" s="329" t="s">
        <v>89</v>
      </c>
      <c r="C64" s="94">
        <f>C62-C63</f>
        <v>-7963147</v>
      </c>
      <c r="D64" s="100"/>
      <c r="E64" s="321"/>
      <c r="F64" s="321"/>
      <c r="G64" s="100"/>
      <c r="H64" s="322"/>
      <c r="I64" s="100"/>
      <c r="J64" s="333">
        <f t="shared" ref="J64" si="65">J62+J63</f>
        <v>1118190</v>
      </c>
      <c r="K64" s="90"/>
      <c r="L64" s="90"/>
      <c r="M64" s="90"/>
      <c r="N64" s="90"/>
      <c r="O64" s="331">
        <f>O62-O63</f>
        <v>-6614311</v>
      </c>
      <c r="P64" s="331"/>
      <c r="Q64" s="331">
        <f>Q62-Q63</f>
        <v>-714175</v>
      </c>
      <c r="R64" s="331">
        <f>R62-R63</f>
        <v>325495</v>
      </c>
      <c r="S64" s="331"/>
      <c r="T64" s="100"/>
      <c r="U64" s="100"/>
      <c r="V64" s="100"/>
      <c r="W64" s="100"/>
      <c r="X64" s="100"/>
      <c r="Y64" s="100"/>
      <c r="Z64" s="100"/>
    </row>
    <row r="65" spans="1:26" hidden="1" x14ac:dyDescent="0.2">
      <c r="A65" s="328"/>
      <c r="B65" s="334" t="s">
        <v>90</v>
      </c>
      <c r="C65" s="94"/>
      <c r="D65" s="100"/>
      <c r="E65" s="100"/>
      <c r="F65" s="100"/>
      <c r="G65" s="100"/>
      <c r="H65" s="87"/>
      <c r="I65" s="100"/>
      <c r="J65" s="331"/>
      <c r="K65" s="90"/>
      <c r="L65" s="90">
        <f>L48/12</f>
        <v>14392.115833333335</v>
      </c>
      <c r="M65" s="90"/>
      <c r="N65" s="90"/>
      <c r="O65" s="331"/>
      <c r="P65" s="331"/>
      <c r="Q65" s="331"/>
      <c r="R65" s="331"/>
      <c r="S65" s="331"/>
      <c r="T65" s="100"/>
      <c r="U65" s="100"/>
      <c r="V65" s="100"/>
      <c r="W65" s="100"/>
      <c r="X65" s="100"/>
      <c r="Y65" s="100"/>
      <c r="Z65" s="100"/>
    </row>
    <row r="66" spans="1:26" hidden="1" x14ac:dyDescent="0.2">
      <c r="A66" s="328"/>
      <c r="B66" s="328" t="s">
        <v>91</v>
      </c>
      <c r="C66" s="74"/>
      <c r="D66" s="80"/>
      <c r="E66" s="80"/>
      <c r="F66" s="80"/>
      <c r="G66" s="80"/>
      <c r="H66" s="102"/>
      <c r="I66" s="80"/>
      <c r="J66" s="335">
        <f>J61*0.57</f>
        <v>318684.14999999997</v>
      </c>
      <c r="K66" s="71"/>
      <c r="L66" s="71"/>
      <c r="M66" s="71"/>
      <c r="N66" s="71"/>
      <c r="O66" s="336">
        <f>O61*0.57</f>
        <v>482230.82999999996</v>
      </c>
      <c r="P66" s="73"/>
      <c r="Q66" s="71"/>
      <c r="R66" s="337"/>
      <c r="S66" s="337"/>
      <c r="T66" s="80"/>
      <c r="U66" s="80"/>
      <c r="V66" s="80"/>
      <c r="W66" s="80"/>
      <c r="X66" s="80"/>
      <c r="Y66" s="80"/>
      <c r="Z66" s="80"/>
    </row>
    <row r="67" spans="1:26" hidden="1" x14ac:dyDescent="0.2">
      <c r="A67" s="328"/>
      <c r="B67" s="328" t="s">
        <v>92</v>
      </c>
      <c r="C67" s="74"/>
      <c r="D67" s="80"/>
      <c r="E67" s="80"/>
      <c r="F67" s="80"/>
      <c r="G67" s="80"/>
      <c r="H67" s="102"/>
      <c r="I67" s="80"/>
      <c r="J67" s="335">
        <f>J61*0.23</f>
        <v>128591.85</v>
      </c>
      <c r="K67" s="71"/>
      <c r="L67" s="71"/>
      <c r="M67" s="71"/>
      <c r="N67" s="71"/>
      <c r="O67" s="336">
        <f>O61*0.23</f>
        <v>194584.37</v>
      </c>
      <c r="P67" s="73"/>
      <c r="Q67" s="71"/>
      <c r="R67" s="337"/>
      <c r="S67" s="337"/>
      <c r="T67" s="80"/>
      <c r="U67" s="80"/>
      <c r="V67" s="80"/>
      <c r="W67" s="80"/>
      <c r="X67" s="80"/>
      <c r="Y67" s="80"/>
      <c r="Z67" s="80"/>
    </row>
    <row r="68" spans="1:26" hidden="1" x14ac:dyDescent="0.2">
      <c r="A68" s="328"/>
      <c r="B68" s="328" t="s">
        <v>93</v>
      </c>
      <c r="C68" s="74"/>
      <c r="D68" s="80"/>
      <c r="E68" s="80"/>
      <c r="F68" s="80"/>
      <c r="G68" s="80"/>
      <c r="H68" s="102"/>
      <c r="I68" s="80"/>
      <c r="J68" s="335">
        <f>J61*0.14</f>
        <v>78273.3</v>
      </c>
      <c r="K68" s="71"/>
      <c r="L68" s="71"/>
      <c r="M68" s="71"/>
      <c r="N68" s="71"/>
      <c r="O68" s="336">
        <f>O61*0.14</f>
        <v>118442.66000000002</v>
      </c>
      <c r="P68" s="73"/>
      <c r="Q68" s="71"/>
      <c r="R68" s="337"/>
      <c r="S68" s="337"/>
      <c r="T68" s="80"/>
      <c r="U68" s="80"/>
      <c r="V68" s="80"/>
      <c r="W68" s="80"/>
      <c r="X68" s="80"/>
      <c r="Y68" s="80"/>
      <c r="Z68" s="80"/>
    </row>
    <row r="69" spans="1:26" hidden="1" x14ac:dyDescent="0.2">
      <c r="A69" s="328"/>
      <c r="B69" s="328" t="s">
        <v>94</v>
      </c>
      <c r="C69" s="74"/>
      <c r="D69" s="80"/>
      <c r="E69" s="80"/>
      <c r="F69" s="80"/>
      <c r="G69" s="80"/>
      <c r="H69" s="102"/>
      <c r="I69" s="80"/>
      <c r="J69" s="335">
        <f>J61*0.06</f>
        <v>33545.699999999997</v>
      </c>
      <c r="K69" s="71"/>
      <c r="L69" s="71"/>
      <c r="M69" s="71"/>
      <c r="N69" s="71"/>
      <c r="O69" s="336">
        <f>O61*0.06</f>
        <v>50761.14</v>
      </c>
      <c r="P69" s="73"/>
      <c r="Q69" s="71"/>
      <c r="R69" s="337"/>
      <c r="S69" s="337"/>
      <c r="T69" s="80"/>
      <c r="U69" s="80"/>
      <c r="V69" s="80"/>
      <c r="W69" s="80"/>
      <c r="X69" s="80"/>
      <c r="Y69" s="80"/>
      <c r="Z69" s="80"/>
    </row>
    <row r="70" spans="1:26" hidden="1" x14ac:dyDescent="0.2">
      <c r="A70" s="328"/>
      <c r="B70" s="338" t="s">
        <v>95</v>
      </c>
      <c r="C70" s="94"/>
      <c r="D70" s="80"/>
      <c r="E70" s="80"/>
      <c r="F70" s="80"/>
      <c r="G70" s="80"/>
      <c r="H70" s="102"/>
      <c r="I70" s="80"/>
      <c r="J70" s="339">
        <f>SUM(J66:J69)</f>
        <v>559095</v>
      </c>
      <c r="K70" s="90"/>
      <c r="L70" s="90"/>
      <c r="M70" s="90"/>
      <c r="N70" s="90"/>
      <c r="O70" s="340">
        <f>SUM(O66:O69)</f>
        <v>846019</v>
      </c>
      <c r="P70" s="73"/>
      <c r="Q70" s="71"/>
      <c r="R70" s="337"/>
      <c r="S70" s="337"/>
      <c r="T70" s="80"/>
      <c r="U70" s="80"/>
      <c r="V70" s="80"/>
      <c r="W70" s="80"/>
      <c r="X70" s="80"/>
      <c r="Y70" s="80"/>
      <c r="Z70" s="80"/>
    </row>
    <row r="71" spans="1:26" hidden="1" x14ac:dyDescent="0.2">
      <c r="A71" s="328"/>
      <c r="B71" s="328" t="s">
        <v>96</v>
      </c>
      <c r="C71" s="74"/>
      <c r="D71" s="80"/>
      <c r="E71" s="80"/>
      <c r="F71" s="80"/>
      <c r="G71" s="80"/>
      <c r="H71" s="102"/>
      <c r="I71" s="80"/>
      <c r="J71" s="335">
        <f>J70-J66</f>
        <v>240410.85000000003</v>
      </c>
      <c r="K71" s="71"/>
      <c r="L71" s="71"/>
      <c r="M71" s="71"/>
      <c r="N71" s="71"/>
      <c r="O71" s="336">
        <f>O70-O66</f>
        <v>363788.17000000004</v>
      </c>
      <c r="P71" s="73"/>
      <c r="Q71" s="71"/>
      <c r="R71" s="337"/>
      <c r="S71" s="337"/>
      <c r="T71" s="80"/>
      <c r="U71" s="80"/>
      <c r="V71" s="80"/>
      <c r="W71" s="80"/>
      <c r="X71" s="80"/>
      <c r="Y71" s="80"/>
      <c r="Z71" s="80"/>
    </row>
    <row r="72" spans="1:26" hidden="1" x14ac:dyDescent="0.2">
      <c r="A72" s="328"/>
      <c r="B72" s="328"/>
      <c r="C72" s="74"/>
      <c r="D72" s="80"/>
      <c r="E72" s="80"/>
      <c r="F72" s="80"/>
      <c r="G72" s="80"/>
      <c r="H72" s="102"/>
      <c r="I72" s="80"/>
      <c r="J72" s="335"/>
      <c r="K72" s="71"/>
      <c r="L72" s="71"/>
      <c r="M72" s="71"/>
      <c r="N72" s="71"/>
      <c r="O72" s="336"/>
      <c r="P72" s="73"/>
      <c r="Q72" s="71"/>
      <c r="R72" s="337"/>
      <c r="S72" s="337"/>
      <c r="T72" s="341" t="s">
        <v>97</v>
      </c>
      <c r="U72" s="80"/>
      <c r="V72" s="80"/>
      <c r="W72" s="80"/>
      <c r="X72" s="80"/>
      <c r="Y72" s="80"/>
      <c r="Z72" s="80"/>
    </row>
    <row r="73" spans="1:26" ht="46.5" hidden="1" customHeight="1" x14ac:dyDescent="0.2">
      <c r="A73" s="342"/>
      <c r="B73" s="343" t="s">
        <v>9</v>
      </c>
      <c r="C73" s="344" t="s">
        <v>98</v>
      </c>
      <c r="D73" s="345"/>
      <c r="E73" s="345"/>
      <c r="F73" s="345"/>
      <c r="G73" s="345"/>
      <c r="H73" s="346"/>
      <c r="I73" s="345"/>
      <c r="J73" s="345" t="s">
        <v>99</v>
      </c>
      <c r="K73" s="347" t="s">
        <v>100</v>
      </c>
      <c r="L73" s="347" t="s">
        <v>95</v>
      </c>
      <c r="M73" s="347" t="s">
        <v>101</v>
      </c>
      <c r="N73" s="347" t="s">
        <v>89</v>
      </c>
      <c r="O73" s="348"/>
      <c r="P73" s="349"/>
      <c r="Q73" s="347"/>
      <c r="R73" s="347"/>
      <c r="S73" s="347"/>
      <c r="T73" s="350" t="s">
        <v>102</v>
      </c>
      <c r="U73" s="345"/>
      <c r="V73" s="345"/>
      <c r="W73" s="345"/>
      <c r="X73" s="345"/>
      <c r="Y73" s="345"/>
      <c r="Z73" s="345"/>
    </row>
    <row r="74" spans="1:26" ht="15" hidden="1" x14ac:dyDescent="0.2">
      <c r="A74" s="351">
        <v>1</v>
      </c>
      <c r="B74" s="343">
        <v>2</v>
      </c>
      <c r="C74" s="352" t="s">
        <v>103</v>
      </c>
      <c r="D74" s="353"/>
      <c r="E74" s="353"/>
      <c r="F74" s="353"/>
      <c r="G74" s="353"/>
      <c r="H74" s="354"/>
      <c r="I74" s="353"/>
      <c r="J74" s="353"/>
      <c r="K74" s="53" t="s">
        <v>104</v>
      </c>
      <c r="L74" s="53" t="s">
        <v>105</v>
      </c>
      <c r="M74" s="53" t="s">
        <v>106</v>
      </c>
      <c r="N74" s="53" t="s">
        <v>107</v>
      </c>
      <c r="O74" s="355"/>
      <c r="P74" s="55"/>
      <c r="Q74" s="53"/>
      <c r="R74" s="56"/>
      <c r="S74" s="56"/>
      <c r="T74" s="350" t="s">
        <v>108</v>
      </c>
      <c r="U74" s="353"/>
      <c r="V74" s="353"/>
      <c r="W74" s="353"/>
      <c r="X74" s="353"/>
      <c r="Y74" s="353"/>
      <c r="Z74" s="353"/>
    </row>
    <row r="75" spans="1:26" ht="12.2" hidden="1" customHeight="1" x14ac:dyDescent="0.2">
      <c r="A75" s="356">
        <v>3111</v>
      </c>
      <c r="B75" s="357" t="s">
        <v>35</v>
      </c>
      <c r="C75" s="358">
        <v>4787693.96</v>
      </c>
      <c r="D75" s="80"/>
      <c r="E75" s="80"/>
      <c r="F75" s="80"/>
      <c r="G75" s="80"/>
      <c r="H75" s="102"/>
      <c r="I75" s="80"/>
      <c r="J75" s="80">
        <v>3657295.3</v>
      </c>
      <c r="K75" s="71">
        <v>420000</v>
      </c>
      <c r="L75" s="71">
        <f>K75*3</f>
        <v>1260000</v>
      </c>
      <c r="M75" s="71">
        <f>J75+L75</f>
        <v>4917295.3</v>
      </c>
      <c r="N75" s="71" t="e">
        <f>M75-#REF!</f>
        <v>#REF!</v>
      </c>
      <c r="O75" s="336"/>
      <c r="P75" s="71"/>
      <c r="Q75" s="71"/>
      <c r="R75" s="74"/>
      <c r="S75" s="74"/>
      <c r="T75" s="350" t="s">
        <v>109</v>
      </c>
      <c r="U75" s="80"/>
      <c r="V75" s="80"/>
      <c r="W75" s="80"/>
      <c r="X75" s="80"/>
      <c r="Y75" s="80"/>
      <c r="Z75" s="80"/>
    </row>
    <row r="76" spans="1:26" ht="12.2" hidden="1" customHeight="1" x14ac:dyDescent="0.2">
      <c r="A76" s="359">
        <v>311</v>
      </c>
      <c r="B76" s="360" t="s">
        <v>36</v>
      </c>
      <c r="C76" s="361">
        <f t="shared" ref="C76" si="66">C75</f>
        <v>4787693.96</v>
      </c>
      <c r="D76" s="100"/>
      <c r="E76" s="100"/>
      <c r="F76" s="100"/>
      <c r="G76" s="100"/>
      <c r="H76" s="87"/>
      <c r="I76" s="100"/>
      <c r="J76" s="100">
        <f>J75</f>
        <v>3657295.3</v>
      </c>
      <c r="K76" s="90">
        <f t="shared" ref="K76:N76" si="67">K75</f>
        <v>420000</v>
      </c>
      <c r="L76" s="90">
        <f t="shared" si="67"/>
        <v>1260000</v>
      </c>
      <c r="M76" s="90">
        <f t="shared" si="67"/>
        <v>4917295.3</v>
      </c>
      <c r="N76" s="90" t="e">
        <f t="shared" si="67"/>
        <v>#REF!</v>
      </c>
      <c r="O76" s="340"/>
      <c r="P76" s="93"/>
      <c r="Q76" s="93"/>
      <c r="R76" s="94"/>
      <c r="S76" s="94"/>
      <c r="T76" s="350" t="s">
        <v>110</v>
      </c>
      <c r="U76" s="100"/>
      <c r="V76" s="100"/>
      <c r="W76" s="100"/>
      <c r="X76" s="100"/>
      <c r="Y76" s="100"/>
      <c r="Z76" s="100"/>
    </row>
    <row r="77" spans="1:26" ht="12.2" hidden="1" customHeight="1" x14ac:dyDescent="0.2">
      <c r="A77" s="356">
        <v>3131</v>
      </c>
      <c r="B77" s="357" t="s">
        <v>37</v>
      </c>
      <c r="C77" s="358">
        <v>373935.75</v>
      </c>
      <c r="D77" s="80"/>
      <c r="E77" s="80"/>
      <c r="F77" s="80"/>
      <c r="G77" s="80"/>
      <c r="H77" s="102"/>
      <c r="I77" s="80"/>
      <c r="J77" s="80">
        <v>285534.3</v>
      </c>
      <c r="K77" s="71">
        <f>K75*7.84/100</f>
        <v>32928</v>
      </c>
      <c r="L77" s="71">
        <f>K77*3</f>
        <v>98784</v>
      </c>
      <c r="M77" s="71">
        <f>J77+L77</f>
        <v>384318.3</v>
      </c>
      <c r="N77" s="71" t="e">
        <f>M77-#REF!</f>
        <v>#REF!</v>
      </c>
      <c r="O77" s="336"/>
      <c r="P77" s="71"/>
      <c r="Q77" s="71"/>
      <c r="R77" s="74"/>
      <c r="S77" s="74"/>
      <c r="T77" s="350" t="s">
        <v>111</v>
      </c>
      <c r="U77" s="80"/>
      <c r="V77" s="80"/>
      <c r="W77" s="80"/>
      <c r="X77" s="80"/>
      <c r="Y77" s="80"/>
      <c r="Z77" s="80"/>
    </row>
    <row r="78" spans="1:26" ht="12.2" hidden="1" customHeight="1" x14ac:dyDescent="0.2">
      <c r="A78" s="356">
        <v>3132</v>
      </c>
      <c r="B78" s="362" t="s">
        <v>38</v>
      </c>
      <c r="C78" s="358">
        <v>742445</v>
      </c>
      <c r="D78" s="80"/>
      <c r="E78" s="80"/>
      <c r="F78" s="80"/>
      <c r="G78" s="80"/>
      <c r="H78" s="102"/>
      <c r="I78" s="80"/>
      <c r="J78" s="80">
        <v>548594.37</v>
      </c>
      <c r="K78" s="71">
        <f>K75*15.5/100</f>
        <v>65100</v>
      </c>
      <c r="L78" s="71">
        <f>K78*3</f>
        <v>195300</v>
      </c>
      <c r="M78" s="71">
        <f>J78+L78</f>
        <v>743894.37</v>
      </c>
      <c r="N78" s="71" t="e">
        <f>M78-#REF!</f>
        <v>#REF!</v>
      </c>
      <c r="O78" s="336"/>
      <c r="P78" s="71"/>
      <c r="Q78" s="71"/>
      <c r="R78" s="74"/>
      <c r="S78" s="74"/>
      <c r="T78" s="350" t="s">
        <v>112</v>
      </c>
      <c r="U78" s="80"/>
      <c r="V78" s="80"/>
      <c r="W78" s="80"/>
      <c r="X78" s="80"/>
      <c r="Y78" s="80"/>
      <c r="Z78" s="80"/>
    </row>
    <row r="79" spans="1:26" ht="12.2" hidden="1" customHeight="1" x14ac:dyDescent="0.2">
      <c r="A79" s="356">
        <v>3133</v>
      </c>
      <c r="B79" s="357" t="s">
        <v>39</v>
      </c>
      <c r="C79" s="358">
        <v>81830.100000000006</v>
      </c>
      <c r="D79" s="80"/>
      <c r="E79" s="80"/>
      <c r="F79" s="80"/>
      <c r="G79" s="80"/>
      <c r="H79" s="102"/>
      <c r="I79" s="80"/>
      <c r="J79" s="80">
        <v>62174</v>
      </c>
      <c r="K79" s="71">
        <f>K75*1.7/100</f>
        <v>7140</v>
      </c>
      <c r="L79" s="71">
        <f>K79*3</f>
        <v>21420</v>
      </c>
      <c r="M79" s="71">
        <f>J79+L79</f>
        <v>83594</v>
      </c>
      <c r="N79" s="71" t="e">
        <f>M79-#REF!</f>
        <v>#REF!</v>
      </c>
      <c r="O79" s="336"/>
      <c r="P79" s="71"/>
      <c r="Q79" s="71"/>
      <c r="R79" s="74"/>
      <c r="S79" s="74"/>
      <c r="T79" s="350" t="s">
        <v>113</v>
      </c>
      <c r="U79" s="80"/>
      <c r="V79" s="80"/>
      <c r="W79" s="80"/>
      <c r="X79" s="80"/>
      <c r="Y79" s="80"/>
      <c r="Z79" s="80"/>
    </row>
    <row r="80" spans="1:26" ht="12.2" hidden="1" customHeight="1" x14ac:dyDescent="0.2">
      <c r="A80" s="359">
        <v>313</v>
      </c>
      <c r="B80" s="360" t="s">
        <v>40</v>
      </c>
      <c r="C80" s="361">
        <f t="shared" ref="C80" si="68">SUM(C77:C79)</f>
        <v>1198210.8500000001</v>
      </c>
      <c r="D80" s="100"/>
      <c r="E80" s="100"/>
      <c r="F80" s="100"/>
      <c r="G80" s="100"/>
      <c r="H80" s="87"/>
      <c r="I80" s="100"/>
      <c r="J80" s="100">
        <f>SUM(J77:J79)</f>
        <v>896302.66999999993</v>
      </c>
      <c r="K80" s="90">
        <f t="shared" ref="K80:N80" si="69">SUM(K77:K79)</f>
        <v>105168</v>
      </c>
      <c r="L80" s="90">
        <f t="shared" si="69"/>
        <v>315504</v>
      </c>
      <c r="M80" s="90">
        <f t="shared" si="69"/>
        <v>1211806.67</v>
      </c>
      <c r="N80" s="90" t="e">
        <f t="shared" si="69"/>
        <v>#REF!</v>
      </c>
      <c r="O80" s="340"/>
      <c r="P80" s="92"/>
      <c r="Q80" s="93"/>
      <c r="R80" s="94"/>
      <c r="S80" s="94"/>
      <c r="T80" s="350" t="s">
        <v>114</v>
      </c>
      <c r="U80" s="100"/>
      <c r="V80" s="100"/>
      <c r="W80" s="100"/>
      <c r="X80" s="100"/>
      <c r="Y80" s="100"/>
      <c r="Z80" s="100"/>
    </row>
    <row r="81" spans="1:26" ht="12.2" hidden="1" customHeight="1" x14ac:dyDescent="0.2">
      <c r="A81" s="356">
        <v>3121</v>
      </c>
      <c r="B81" s="362" t="s">
        <v>41</v>
      </c>
      <c r="C81" s="358">
        <v>296393.5</v>
      </c>
      <c r="D81" s="80"/>
      <c r="E81" s="80"/>
      <c r="F81" s="80"/>
      <c r="G81" s="80"/>
      <c r="H81" s="102"/>
      <c r="I81" s="80"/>
      <c r="J81" s="80">
        <v>204493.61</v>
      </c>
      <c r="K81" s="71">
        <v>0</v>
      </c>
      <c r="L81" s="71">
        <v>175506</v>
      </c>
      <c r="M81" s="71">
        <f>J81+L81</f>
        <v>379999.61</v>
      </c>
      <c r="N81" s="71" t="e">
        <f>M81-#REF!</f>
        <v>#REF!</v>
      </c>
      <c r="O81" s="336"/>
      <c r="P81" s="73"/>
      <c r="Q81" s="363"/>
      <c r="R81" s="364"/>
      <c r="S81" s="364"/>
      <c r="T81" s="80"/>
      <c r="U81" s="80"/>
      <c r="V81" s="80"/>
      <c r="W81" s="80"/>
      <c r="X81" s="80"/>
      <c r="Y81" s="80"/>
      <c r="Z81" s="80"/>
    </row>
    <row r="82" spans="1:26" ht="12.2" hidden="1" customHeight="1" x14ac:dyDescent="0.2">
      <c r="A82" s="359">
        <v>312</v>
      </c>
      <c r="B82" s="360" t="s">
        <v>42</v>
      </c>
      <c r="C82" s="361">
        <f t="shared" ref="C82" si="70">C81</f>
        <v>296393.5</v>
      </c>
      <c r="D82" s="100"/>
      <c r="E82" s="100"/>
      <c r="F82" s="100"/>
      <c r="G82" s="100"/>
      <c r="H82" s="87"/>
      <c r="I82" s="100"/>
      <c r="J82" s="100">
        <f t="shared" ref="J82:N82" si="71">J81</f>
        <v>204493.61</v>
      </c>
      <c r="K82" s="90">
        <f t="shared" si="71"/>
        <v>0</v>
      </c>
      <c r="L82" s="90">
        <f t="shared" si="71"/>
        <v>175506</v>
      </c>
      <c r="M82" s="90">
        <f t="shared" si="71"/>
        <v>379999.61</v>
      </c>
      <c r="N82" s="90" t="e">
        <f t="shared" si="71"/>
        <v>#REF!</v>
      </c>
      <c r="O82" s="340"/>
      <c r="P82" s="92"/>
      <c r="Q82" s="93"/>
      <c r="R82" s="94"/>
      <c r="S82" s="94"/>
      <c r="T82" s="100"/>
      <c r="U82" s="100"/>
      <c r="V82" s="100"/>
      <c r="W82" s="100"/>
      <c r="X82" s="100"/>
      <c r="Y82" s="100"/>
      <c r="Z82" s="100"/>
    </row>
    <row r="83" spans="1:26" hidden="1" x14ac:dyDescent="0.2">
      <c r="A83" s="365">
        <v>31</v>
      </c>
      <c r="B83" s="365" t="s">
        <v>43</v>
      </c>
      <c r="C83" s="361">
        <f>C76+C80+C82</f>
        <v>6282298.3100000005</v>
      </c>
      <c r="D83" s="100"/>
      <c r="E83" s="100"/>
      <c r="F83" s="100"/>
      <c r="G83" s="100"/>
      <c r="H83" s="87"/>
      <c r="I83" s="100"/>
      <c r="J83" s="100">
        <f>J75+J77+J78+J79+J81</f>
        <v>4758091.58</v>
      </c>
      <c r="K83" s="90">
        <f>K75+K77+K78+K79+K81</f>
        <v>525168</v>
      </c>
      <c r="L83" s="90">
        <f>L75+L77+L78+L79+L81</f>
        <v>1751010</v>
      </c>
      <c r="M83" s="90">
        <f>M75+M77+M78+M79+M81</f>
        <v>6509101.5800000001</v>
      </c>
      <c r="N83" s="90" t="e">
        <f>N75+N77+N78+N79+N81</f>
        <v>#REF!</v>
      </c>
      <c r="O83" s="340"/>
      <c r="P83" s="92"/>
      <c r="Q83" s="93"/>
      <c r="R83" s="94"/>
      <c r="S83" s="94"/>
      <c r="T83" s="100"/>
      <c r="U83" s="100"/>
      <c r="V83" s="100"/>
      <c r="W83" s="100"/>
      <c r="X83" s="100"/>
      <c r="Y83" s="100"/>
      <c r="Z83" s="100"/>
    </row>
    <row r="84" spans="1:26" ht="12.2" hidden="1" customHeight="1" x14ac:dyDescent="0.2">
      <c r="A84" s="356">
        <v>3212</v>
      </c>
      <c r="B84" s="362" t="s">
        <v>45</v>
      </c>
      <c r="C84" s="358">
        <v>133970.44</v>
      </c>
      <c r="D84" s="80"/>
      <c r="E84" s="80"/>
      <c r="F84" s="80"/>
      <c r="G84" s="80"/>
      <c r="H84" s="102"/>
      <c r="I84" s="80"/>
      <c r="J84" s="80">
        <v>101680.66</v>
      </c>
      <c r="K84" s="71">
        <v>12400</v>
      </c>
      <c r="L84" s="71">
        <f>K84*3</f>
        <v>37200</v>
      </c>
      <c r="M84" s="71">
        <f>J84+L84</f>
        <v>138880.66</v>
      </c>
      <c r="N84" s="71" t="e">
        <f>M84-#REF!</f>
        <v>#REF!</v>
      </c>
      <c r="O84" s="336"/>
      <c r="P84" s="73"/>
      <c r="Q84" s="71"/>
      <c r="R84" s="71"/>
      <c r="S84" s="71"/>
      <c r="T84" s="80"/>
      <c r="U84" s="80"/>
      <c r="V84" s="80"/>
      <c r="W84" s="80"/>
      <c r="X84" s="80"/>
      <c r="Y84" s="80"/>
      <c r="Z84" s="80"/>
    </row>
    <row r="85" spans="1:26" hidden="1" x14ac:dyDescent="0.2">
      <c r="A85" s="328"/>
      <c r="B85" s="328"/>
      <c r="C85" s="74"/>
      <c r="D85" s="80"/>
      <c r="E85" s="80"/>
      <c r="F85" s="80"/>
      <c r="G85" s="80"/>
      <c r="H85" s="102"/>
      <c r="I85" s="80"/>
      <c r="J85" s="335"/>
      <c r="K85" s="71"/>
      <c r="L85" s="71"/>
      <c r="M85" s="71"/>
      <c r="N85" s="71" t="e">
        <f>N83+N84</f>
        <v>#REF!</v>
      </c>
      <c r="O85" s="336"/>
      <c r="P85" s="73"/>
      <c r="Q85" s="71"/>
      <c r="R85" s="337"/>
      <c r="S85" s="337"/>
      <c r="T85" s="80"/>
      <c r="U85" s="80"/>
      <c r="V85" s="80"/>
      <c r="W85" s="80"/>
      <c r="X85" s="80"/>
      <c r="Y85" s="80"/>
      <c r="Z85" s="80"/>
    </row>
    <row r="86" spans="1:26" ht="22.5" hidden="1" x14ac:dyDescent="0.2">
      <c r="A86" s="342"/>
      <c r="B86" s="343" t="s">
        <v>9</v>
      </c>
      <c r="C86" s="344" t="s">
        <v>98</v>
      </c>
      <c r="D86" s="80"/>
      <c r="E86" s="80"/>
      <c r="F86" s="80"/>
      <c r="G86" s="80"/>
      <c r="H86" s="102"/>
      <c r="I86" s="80"/>
      <c r="J86" s="345" t="s">
        <v>99</v>
      </c>
      <c r="K86" s="347" t="s">
        <v>100</v>
      </c>
      <c r="L86" s="347" t="s">
        <v>95</v>
      </c>
      <c r="M86" s="347" t="s">
        <v>101</v>
      </c>
      <c r="N86" s="347" t="s">
        <v>89</v>
      </c>
      <c r="O86" s="336"/>
      <c r="P86" s="73"/>
      <c r="Q86" s="71"/>
      <c r="R86" s="337"/>
      <c r="S86" s="337"/>
      <c r="T86" s="80"/>
      <c r="U86" s="80"/>
      <c r="V86" s="80"/>
      <c r="W86" s="80"/>
      <c r="X86" s="80"/>
      <c r="Y86" s="80"/>
      <c r="Z86" s="80"/>
    </row>
    <row r="87" spans="1:26" hidden="1" x14ac:dyDescent="0.2">
      <c r="A87" s="351">
        <v>1</v>
      </c>
      <c r="B87" s="343">
        <v>2</v>
      </c>
      <c r="C87" s="352" t="s">
        <v>103</v>
      </c>
      <c r="D87" s="80"/>
      <c r="E87" s="80"/>
      <c r="F87" s="80"/>
      <c r="G87" s="80"/>
      <c r="H87" s="102"/>
      <c r="I87" s="80"/>
      <c r="J87" s="353"/>
      <c r="K87" s="53" t="s">
        <v>104</v>
      </c>
      <c r="L87" s="53" t="s">
        <v>105</v>
      </c>
      <c r="M87" s="53" t="s">
        <v>106</v>
      </c>
      <c r="N87" s="53" t="s">
        <v>107</v>
      </c>
      <c r="O87" s="336"/>
      <c r="P87" s="73"/>
      <c r="Q87" s="71"/>
      <c r="R87" s="337"/>
      <c r="S87" s="337"/>
      <c r="T87" s="80"/>
      <c r="U87" s="80"/>
      <c r="V87" s="80"/>
      <c r="W87" s="80"/>
      <c r="X87" s="80"/>
      <c r="Y87" s="80"/>
      <c r="Z87" s="80"/>
    </row>
    <row r="88" spans="1:26" hidden="1" x14ac:dyDescent="0.2">
      <c r="A88" s="356">
        <v>3111</v>
      </c>
      <c r="B88" s="357" t="s">
        <v>35</v>
      </c>
      <c r="C88" s="358">
        <v>4787693.96</v>
      </c>
      <c r="D88" s="80"/>
      <c r="E88" s="80"/>
      <c r="F88" s="80"/>
      <c r="G88" s="80"/>
      <c r="H88" s="102"/>
      <c r="I88" s="80"/>
      <c r="J88" s="80">
        <v>3657295.3</v>
      </c>
      <c r="K88" s="71">
        <v>429300</v>
      </c>
      <c r="L88" s="71">
        <f>K88*3</f>
        <v>1287900</v>
      </c>
      <c r="M88" s="71">
        <f>J88+L88</f>
        <v>4945195.3</v>
      </c>
      <c r="N88" s="71" t="e">
        <f>M88-#REF!</f>
        <v>#REF!</v>
      </c>
      <c r="O88" s="336"/>
      <c r="P88" s="73"/>
      <c r="Q88" s="71"/>
      <c r="R88" s="337"/>
      <c r="S88" s="337"/>
      <c r="T88" s="80"/>
      <c r="U88" s="80"/>
      <c r="V88" s="80"/>
      <c r="W88" s="80"/>
      <c r="X88" s="80"/>
      <c r="Y88" s="80"/>
      <c r="Z88" s="80"/>
    </row>
    <row r="89" spans="1:26" hidden="1" x14ac:dyDescent="0.2">
      <c r="A89" s="359">
        <v>311</v>
      </c>
      <c r="B89" s="360" t="s">
        <v>36</v>
      </c>
      <c r="C89" s="361">
        <f t="shared" ref="C89" si="72">C88</f>
        <v>4787693.96</v>
      </c>
      <c r="D89" s="80"/>
      <c r="E89" s="80"/>
      <c r="F89" s="80"/>
      <c r="G89" s="80"/>
      <c r="H89" s="102"/>
      <c r="I89" s="80"/>
      <c r="J89" s="100">
        <f t="shared" ref="J89:N89" si="73">J88</f>
        <v>3657295.3</v>
      </c>
      <c r="K89" s="90">
        <f t="shared" si="73"/>
        <v>429300</v>
      </c>
      <c r="L89" s="90">
        <f t="shared" si="73"/>
        <v>1287900</v>
      </c>
      <c r="M89" s="90">
        <f t="shared" si="73"/>
        <v>4945195.3</v>
      </c>
      <c r="N89" s="90" t="e">
        <f t="shared" si="73"/>
        <v>#REF!</v>
      </c>
      <c r="O89" s="336"/>
      <c r="P89" s="73"/>
      <c r="Q89" s="71"/>
      <c r="R89" s="337"/>
      <c r="S89" s="337"/>
      <c r="T89" s="80"/>
      <c r="U89" s="80"/>
      <c r="V89" s="80"/>
      <c r="W89" s="80"/>
      <c r="X89" s="80"/>
      <c r="Y89" s="80"/>
      <c r="Z89" s="80"/>
    </row>
    <row r="90" spans="1:26" hidden="1" x14ac:dyDescent="0.2">
      <c r="A90" s="356">
        <v>3131</v>
      </c>
      <c r="B90" s="357" t="s">
        <v>37</v>
      </c>
      <c r="C90" s="358">
        <v>373935.75</v>
      </c>
      <c r="D90" s="80"/>
      <c r="E90" s="80"/>
      <c r="F90" s="80"/>
      <c r="G90" s="80"/>
      <c r="H90" s="102"/>
      <c r="I90" s="80"/>
      <c r="J90" s="80">
        <v>285534.3</v>
      </c>
      <c r="K90" s="71">
        <f>K88*7.84/100</f>
        <v>33657.120000000003</v>
      </c>
      <c r="L90" s="71">
        <f>K90*3</f>
        <v>100971.36000000002</v>
      </c>
      <c r="M90" s="71">
        <f>J90+L90</f>
        <v>386505.66000000003</v>
      </c>
      <c r="N90" s="71" t="e">
        <f>M90-#REF!</f>
        <v>#REF!</v>
      </c>
      <c r="O90" s="336"/>
      <c r="P90" s="73"/>
      <c r="Q90" s="71"/>
      <c r="R90" s="337"/>
      <c r="S90" s="337"/>
      <c r="T90" s="80"/>
      <c r="U90" s="80"/>
      <c r="V90" s="80"/>
      <c r="W90" s="80"/>
      <c r="X90" s="80"/>
      <c r="Y90" s="80"/>
      <c r="Z90" s="80"/>
    </row>
    <row r="91" spans="1:26" hidden="1" x14ac:dyDescent="0.2">
      <c r="A91" s="356">
        <v>3132</v>
      </c>
      <c r="B91" s="362" t="s">
        <v>38</v>
      </c>
      <c r="C91" s="358">
        <v>742445</v>
      </c>
      <c r="D91" s="80"/>
      <c r="E91" s="80"/>
      <c r="F91" s="80"/>
      <c r="G91" s="80"/>
      <c r="H91" s="102"/>
      <c r="I91" s="80"/>
      <c r="J91" s="80">
        <v>548594.37</v>
      </c>
      <c r="K91" s="71">
        <f>K88*15.5/100</f>
        <v>66541.5</v>
      </c>
      <c r="L91" s="71">
        <f>K91*3</f>
        <v>199624.5</v>
      </c>
      <c r="M91" s="71">
        <f>J91+L91</f>
        <v>748218.87</v>
      </c>
      <c r="N91" s="71" t="e">
        <f>M91-#REF!</f>
        <v>#REF!</v>
      </c>
      <c r="O91" s="336"/>
      <c r="P91" s="73"/>
      <c r="Q91" s="71"/>
      <c r="R91" s="337"/>
      <c r="S91" s="337"/>
      <c r="T91" s="80"/>
      <c r="U91" s="80"/>
      <c r="V91" s="80"/>
      <c r="W91" s="80"/>
      <c r="X91" s="80"/>
      <c r="Y91" s="80"/>
      <c r="Z91" s="80"/>
    </row>
    <row r="92" spans="1:26" hidden="1" x14ac:dyDescent="0.2">
      <c r="A92" s="356">
        <v>3133</v>
      </c>
      <c r="B92" s="357" t="s">
        <v>39</v>
      </c>
      <c r="C92" s="358">
        <v>81830.100000000006</v>
      </c>
      <c r="D92" s="80"/>
      <c r="E92" s="80"/>
      <c r="F92" s="80"/>
      <c r="G92" s="80"/>
      <c r="H92" s="102"/>
      <c r="I92" s="80"/>
      <c r="J92" s="80">
        <v>62174</v>
      </c>
      <c r="K92" s="71">
        <f>K88*1.7/100</f>
        <v>7298.1</v>
      </c>
      <c r="L92" s="71">
        <f>K92*3</f>
        <v>21894.300000000003</v>
      </c>
      <c r="M92" s="71">
        <f>J92+L92</f>
        <v>84068.3</v>
      </c>
      <c r="N92" s="71" t="e">
        <f>M92-#REF!</f>
        <v>#REF!</v>
      </c>
      <c r="O92" s="336"/>
      <c r="P92" s="73"/>
      <c r="Q92" s="71"/>
      <c r="R92" s="337"/>
      <c r="S92" s="337"/>
      <c r="T92" s="80"/>
      <c r="U92" s="80"/>
      <c r="V92" s="80"/>
      <c r="W92" s="80"/>
      <c r="X92" s="80"/>
      <c r="Y92" s="80"/>
      <c r="Z92" s="80"/>
    </row>
    <row r="93" spans="1:26" hidden="1" x14ac:dyDescent="0.2">
      <c r="A93" s="359">
        <v>313</v>
      </c>
      <c r="B93" s="360" t="s">
        <v>40</v>
      </c>
      <c r="C93" s="361">
        <f t="shared" ref="C93" si="74">SUM(C90:C92)</f>
        <v>1198210.8500000001</v>
      </c>
      <c r="D93" s="80"/>
      <c r="E93" s="80"/>
      <c r="F93" s="80"/>
      <c r="G93" s="80"/>
      <c r="H93" s="102"/>
      <c r="I93" s="80"/>
      <c r="J93" s="100">
        <f t="shared" ref="J93:N93" si="75">SUM(J90:J92)</f>
        <v>896302.66999999993</v>
      </c>
      <c r="K93" s="90">
        <f t="shared" si="75"/>
        <v>107496.72</v>
      </c>
      <c r="L93" s="90">
        <f t="shared" si="75"/>
        <v>322490.15999999997</v>
      </c>
      <c r="M93" s="90">
        <f t="shared" si="75"/>
        <v>1218792.83</v>
      </c>
      <c r="N93" s="90" t="e">
        <f t="shared" si="75"/>
        <v>#REF!</v>
      </c>
      <c r="O93" s="336"/>
      <c r="P93" s="73"/>
      <c r="Q93" s="71"/>
      <c r="R93" s="337"/>
      <c r="S93" s="337"/>
      <c r="T93" s="80"/>
      <c r="U93" s="80"/>
      <c r="V93" s="80"/>
      <c r="W93" s="80"/>
      <c r="X93" s="80"/>
      <c r="Y93" s="80"/>
      <c r="Z93" s="80"/>
    </row>
    <row r="94" spans="1:26" hidden="1" x14ac:dyDescent="0.2">
      <c r="A94" s="356">
        <v>3121</v>
      </c>
      <c r="B94" s="362" t="s">
        <v>41</v>
      </c>
      <c r="C94" s="358">
        <v>296393.5</v>
      </c>
      <c r="D94" s="80"/>
      <c r="E94" s="80"/>
      <c r="F94" s="80"/>
      <c r="G94" s="80"/>
      <c r="H94" s="102"/>
      <c r="I94" s="80"/>
      <c r="J94" s="80">
        <v>204493.61</v>
      </c>
      <c r="K94" s="71">
        <v>0</v>
      </c>
      <c r="L94" s="71">
        <v>175506</v>
      </c>
      <c r="M94" s="71">
        <f>J94+L94</f>
        <v>379999.61</v>
      </c>
      <c r="N94" s="71" t="e">
        <f>M94-#REF!</f>
        <v>#REF!</v>
      </c>
      <c r="O94" s="336"/>
      <c r="P94" s="73"/>
      <c r="Q94" s="71"/>
      <c r="R94" s="337"/>
      <c r="S94" s="337"/>
      <c r="T94" s="80"/>
      <c r="U94" s="80"/>
      <c r="V94" s="80"/>
      <c r="W94" s="80"/>
      <c r="X94" s="80"/>
      <c r="Y94" s="80"/>
      <c r="Z94" s="80"/>
    </row>
    <row r="95" spans="1:26" hidden="1" x14ac:dyDescent="0.2">
      <c r="A95" s="359">
        <v>312</v>
      </c>
      <c r="B95" s="360" t="s">
        <v>42</v>
      </c>
      <c r="C95" s="361">
        <f t="shared" ref="C95" si="76">C94</f>
        <v>296393.5</v>
      </c>
      <c r="D95" s="80"/>
      <c r="E95" s="80"/>
      <c r="F95" s="80"/>
      <c r="G95" s="80"/>
      <c r="H95" s="102"/>
      <c r="I95" s="80"/>
      <c r="J95" s="100">
        <f t="shared" ref="J95:N95" si="77">J94</f>
        <v>204493.61</v>
      </c>
      <c r="K95" s="90">
        <f t="shared" si="77"/>
        <v>0</v>
      </c>
      <c r="L95" s="90">
        <f t="shared" si="77"/>
        <v>175506</v>
      </c>
      <c r="M95" s="90">
        <f t="shared" si="77"/>
        <v>379999.61</v>
      </c>
      <c r="N95" s="90" t="e">
        <f t="shared" si="77"/>
        <v>#REF!</v>
      </c>
      <c r="O95" s="336"/>
      <c r="P95" s="73"/>
      <c r="Q95" s="71"/>
      <c r="R95" s="337"/>
      <c r="S95" s="337"/>
      <c r="T95" s="80"/>
      <c r="U95" s="80"/>
      <c r="V95" s="80"/>
      <c r="W95" s="80"/>
      <c r="X95" s="80"/>
      <c r="Y95" s="80"/>
      <c r="Z95" s="80"/>
    </row>
    <row r="96" spans="1:26" hidden="1" x14ac:dyDescent="0.2">
      <c r="A96" s="366">
        <v>31</v>
      </c>
      <c r="B96" s="366" t="s">
        <v>43</v>
      </c>
      <c r="C96" s="367">
        <f>C89+C93+C95</f>
        <v>6282298.3100000005</v>
      </c>
      <c r="H96" s="368"/>
      <c r="J96" s="321">
        <f>J88+J90+J91+J92+J94</f>
        <v>4758091.58</v>
      </c>
      <c r="K96" s="10">
        <f>K88+K90+K91+K92+K94</f>
        <v>536796.72</v>
      </c>
      <c r="L96" s="10">
        <f>L88+L90+L91+L92+L94</f>
        <v>1785896.1600000001</v>
      </c>
      <c r="M96" s="10">
        <f>M88+M90+M91+M92+M94</f>
        <v>6543987.7400000002</v>
      </c>
      <c r="N96" s="10" t="e">
        <f>N88+N90+N91+N92+N94</f>
        <v>#REF!</v>
      </c>
    </row>
    <row r="97" spans="1:14" hidden="1" x14ac:dyDescent="0.2">
      <c r="A97" s="369">
        <v>3212</v>
      </c>
      <c r="B97" s="370" t="s">
        <v>45</v>
      </c>
      <c r="C97" s="371">
        <v>133970.44</v>
      </c>
      <c r="H97" s="368"/>
      <c r="J97" s="3">
        <v>101680.66</v>
      </c>
      <c r="K97" s="5">
        <v>12400</v>
      </c>
      <c r="L97" s="5">
        <f>K97*3</f>
        <v>37200</v>
      </c>
      <c r="M97" s="5">
        <f>J97+L97</f>
        <v>138880.66</v>
      </c>
      <c r="N97" s="5" t="e">
        <f>M97-#REF!</f>
        <v>#REF!</v>
      </c>
    </row>
    <row r="98" spans="1:14" hidden="1" x14ac:dyDescent="0.2">
      <c r="H98" s="368"/>
    </row>
    <row r="99" spans="1:14" hidden="1" x14ac:dyDescent="0.2">
      <c r="H99" s="368"/>
    </row>
    <row r="100" spans="1:14" hidden="1" x14ac:dyDescent="0.2">
      <c r="B100" s="1">
        <v>1</v>
      </c>
    </row>
    <row r="101" spans="1:14" hidden="1" x14ac:dyDescent="0.2">
      <c r="B101" s="1">
        <v>2</v>
      </c>
    </row>
    <row r="102" spans="1:14" hidden="1" x14ac:dyDescent="0.2">
      <c r="B102" s="1">
        <v>3</v>
      </c>
    </row>
    <row r="103" spans="1:14" hidden="1" x14ac:dyDescent="0.2">
      <c r="B103" s="1">
        <v>4</v>
      </c>
    </row>
    <row r="104" spans="1:14" hidden="1" x14ac:dyDescent="0.2">
      <c r="B104" s="1">
        <v>5</v>
      </c>
    </row>
    <row r="105" spans="1:14" hidden="1" x14ac:dyDescent="0.2">
      <c r="B105" s="1">
        <v>6</v>
      </c>
    </row>
    <row r="106" spans="1:14" hidden="1" x14ac:dyDescent="0.2">
      <c r="B106" s="1">
        <v>7</v>
      </c>
    </row>
    <row r="107" spans="1:14" hidden="1" x14ac:dyDescent="0.2">
      <c r="B107" s="1">
        <v>8</v>
      </c>
    </row>
    <row r="108" spans="1:14" hidden="1" x14ac:dyDescent="0.2">
      <c r="B108" s="1">
        <v>9</v>
      </c>
    </row>
    <row r="109" spans="1:14" hidden="1" x14ac:dyDescent="0.2">
      <c r="B109" s="1">
        <f>C109/9</f>
        <v>0.66666666666666663</v>
      </c>
      <c r="C109" s="2">
        <f>B108-B102</f>
        <v>6</v>
      </c>
    </row>
    <row r="110" spans="1:14" hidden="1" x14ac:dyDescent="0.2">
      <c r="B110" s="1">
        <v>10</v>
      </c>
    </row>
    <row r="111" spans="1:14" hidden="1" x14ac:dyDescent="0.2">
      <c r="B111" s="1">
        <v>11</v>
      </c>
    </row>
    <row r="112" spans="1:14" hidden="1" x14ac:dyDescent="0.2">
      <c r="B112" s="1">
        <v>12</v>
      </c>
    </row>
    <row r="114" spans="1:26" x14ac:dyDescent="0.2">
      <c r="J114" s="5"/>
      <c r="O114" s="5"/>
      <c r="P114" s="5"/>
      <c r="R114" s="5"/>
      <c r="S114" s="5"/>
    </row>
    <row r="115" spans="1:26" x14ac:dyDescent="0.2">
      <c r="J115" s="5"/>
      <c r="O115" s="5"/>
      <c r="P115" s="5"/>
      <c r="R115" s="5"/>
      <c r="S115" s="5"/>
    </row>
    <row r="116" spans="1:26" s="7" customFormat="1" x14ac:dyDescent="0.2">
      <c r="A116" s="1"/>
      <c r="B116" s="372"/>
      <c r="C116" s="373"/>
      <c r="D116" s="374"/>
      <c r="E116" s="374"/>
      <c r="F116" s="374"/>
      <c r="G116" s="374"/>
      <c r="H116" s="374"/>
      <c r="I116" s="3"/>
      <c r="J116" s="375"/>
      <c r="K116" s="3"/>
      <c r="L116" s="3"/>
      <c r="M116" s="3"/>
      <c r="N116" s="3"/>
      <c r="O116" s="376"/>
      <c r="Q116" s="5"/>
      <c r="R116" s="8"/>
      <c r="S116" s="8"/>
      <c r="T116" s="3"/>
      <c r="U116" s="3"/>
      <c r="V116" s="3"/>
      <c r="W116" s="3"/>
      <c r="X116" s="3"/>
      <c r="Y116" s="3"/>
      <c r="Z116" s="3"/>
    </row>
    <row r="117" spans="1:26" s="7" customFormat="1" x14ac:dyDescent="0.2">
      <c r="A117" s="1"/>
      <c r="B117" s="1"/>
      <c r="C117" s="2"/>
      <c r="D117" s="3"/>
      <c r="E117" s="3"/>
      <c r="F117" s="3"/>
      <c r="G117" s="3"/>
      <c r="H117" s="3"/>
      <c r="I117" s="3"/>
      <c r="J117" s="375"/>
      <c r="K117" s="3"/>
      <c r="L117" s="3"/>
      <c r="M117" s="3"/>
      <c r="N117" s="3"/>
      <c r="O117" s="376"/>
      <c r="Q117" s="5"/>
      <c r="R117" s="8"/>
      <c r="S117" s="8"/>
      <c r="T117" s="3"/>
      <c r="U117" s="3"/>
      <c r="V117" s="3"/>
      <c r="W117" s="3"/>
      <c r="X117" s="3"/>
      <c r="Y117" s="3"/>
      <c r="Z117" s="3"/>
    </row>
    <row r="118" spans="1:26" s="7" customFormat="1" x14ac:dyDescent="0.2">
      <c r="A118" s="1"/>
      <c r="B118" s="1"/>
      <c r="C118" s="2"/>
      <c r="D118" s="3"/>
      <c r="E118" s="3"/>
      <c r="F118" s="3"/>
      <c r="G118" s="3"/>
      <c r="H118" s="3"/>
      <c r="I118" s="3"/>
      <c r="J118" s="375"/>
      <c r="K118" s="3"/>
      <c r="L118" s="3"/>
      <c r="M118" s="3"/>
      <c r="N118" s="3"/>
      <c r="O118" s="376"/>
      <c r="Q118" s="5"/>
      <c r="R118" s="8"/>
      <c r="S118" s="8"/>
      <c r="T118" s="3"/>
      <c r="U118" s="3"/>
      <c r="V118" s="3"/>
      <c r="W118" s="3"/>
      <c r="X118" s="3"/>
      <c r="Y118" s="3"/>
      <c r="Z118" s="3"/>
    </row>
    <row r="119" spans="1:26" s="7" customFormat="1" x14ac:dyDescent="0.2">
      <c r="A119" s="1"/>
      <c r="B119" s="1"/>
      <c r="C119" s="2"/>
      <c r="D119" s="3"/>
      <c r="E119" s="3"/>
      <c r="F119" s="3"/>
      <c r="G119" s="3"/>
      <c r="H119" s="3"/>
      <c r="I119" s="3"/>
      <c r="J119" s="375"/>
      <c r="K119" s="3"/>
      <c r="L119" s="3"/>
      <c r="M119" s="3"/>
      <c r="N119" s="3"/>
      <c r="O119" s="376"/>
      <c r="Q119" s="5"/>
      <c r="R119" s="8"/>
      <c r="S119" s="8"/>
      <c r="T119" s="3"/>
      <c r="U119" s="3"/>
      <c r="V119" s="3"/>
      <c r="W119" s="3"/>
      <c r="X119" s="3"/>
      <c r="Y119" s="3"/>
      <c r="Z119" s="3"/>
    </row>
    <row r="120" spans="1:26" s="7" customFormat="1" x14ac:dyDescent="0.2">
      <c r="A120" s="1"/>
      <c r="B120" s="1"/>
      <c r="C120" s="2"/>
      <c r="D120" s="3"/>
      <c r="E120" s="3"/>
      <c r="F120" s="3"/>
      <c r="G120" s="3"/>
      <c r="H120" s="3"/>
      <c r="I120" s="3"/>
      <c r="J120" s="375"/>
      <c r="K120" s="3"/>
      <c r="L120" s="3"/>
      <c r="M120" s="3"/>
      <c r="N120" s="3"/>
      <c r="O120" s="376"/>
      <c r="Q120" s="5"/>
      <c r="R120" s="8"/>
      <c r="S120" s="8"/>
      <c r="T120" s="3"/>
      <c r="U120" s="3"/>
      <c r="V120" s="3"/>
      <c r="W120" s="3"/>
      <c r="X120" s="3"/>
      <c r="Y120" s="3"/>
      <c r="Z120" s="3"/>
    </row>
    <row r="121" spans="1:26" s="7" customFormat="1" x14ac:dyDescent="0.2">
      <c r="A121" s="1"/>
      <c r="B121" s="1"/>
      <c r="C121" s="2"/>
      <c r="D121" s="3"/>
      <c r="E121" s="3"/>
      <c r="F121" s="3"/>
      <c r="G121" s="3"/>
      <c r="H121" s="3"/>
      <c r="I121" s="3"/>
      <c r="J121" s="375"/>
      <c r="K121" s="3"/>
      <c r="L121" s="3"/>
      <c r="M121" s="3"/>
      <c r="N121" s="3"/>
      <c r="O121" s="376"/>
      <c r="Q121" s="5"/>
      <c r="R121" s="8"/>
      <c r="S121" s="8"/>
      <c r="T121" s="3"/>
      <c r="U121" s="3"/>
      <c r="V121" s="3"/>
      <c r="W121" s="3"/>
      <c r="X121" s="3"/>
      <c r="Y121" s="3"/>
      <c r="Z121" s="3"/>
    </row>
  </sheetData>
  <mergeCells count="5">
    <mergeCell ref="O4:P4"/>
    <mergeCell ref="A5:J5"/>
    <mergeCell ref="K6:Z6"/>
    <mergeCell ref="J8:T8"/>
    <mergeCell ref="U8:Z8"/>
  </mergeCells>
  <pageMargins left="0" right="0" top="0" bottom="0" header="0" footer="0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31.12.23. izvršenje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Vatrogasci Opatija</dc:creator>
  <cp:lastModifiedBy>Vatrogasci Opatija</cp:lastModifiedBy>
  <dcterms:created xsi:type="dcterms:W3CDTF">2024-02-28T06:23:38Z</dcterms:created>
  <dcterms:modified xsi:type="dcterms:W3CDTF">2024-02-28T06:26:37Z</dcterms:modified>
</cp:coreProperties>
</file>